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gasfs01\gcont$\03 - Contabilidade\2024\Demonstrações Financeiras\4T2024\DFs assinadas\"/>
    </mc:Choice>
  </mc:AlternateContent>
  <xr:revisionPtr revIDLastSave="0" documentId="13_ncr:1_{BF31BC0F-849F-4E0A-98C6-BB86305742C8}" xr6:coauthVersionLast="47" xr6:coauthVersionMax="47" xr10:uidLastSave="{00000000-0000-0000-0000-000000000000}"/>
  <bookViews>
    <workbookView xWindow="-110" yWindow="-110" windowWidth="19420" windowHeight="10300" xr2:uid="{30BC3FE4-BD24-4533-A5B0-FBC6AD006968}"/>
  </bookViews>
  <sheets>
    <sheet name="BALANÇO" sheetId="1" r:id="rId1"/>
    <sheet name="DRE" sheetId="2" r:id="rId2"/>
    <sheet name="DRA" sheetId="3" r:id="rId3"/>
    <sheet name="DMPL" sheetId="4" r:id="rId4"/>
    <sheet name="DFC" sheetId="5" r:id="rId5"/>
    <sheet name="DVA" sheetId="6" r:id="rId6"/>
  </sheets>
  <definedNames>
    <definedName name="_xlnm.Print_Area" localSheetId="0">BALANÇO!$A$1:$O$54</definedName>
    <definedName name="_xlnm.Print_Area" localSheetId="3">DMPL!$A$1:$O$87</definedName>
    <definedName name="_xlnm.Print_Area" localSheetId="1">DRE!$A$1:$T$87</definedName>
    <definedName name="_xlnm.Print_Area" localSheetId="5">DVA!$A$1:$I$81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5" l="1"/>
  <c r="G13" i="6" l="1"/>
  <c r="G18" i="6"/>
  <c r="E18" i="6"/>
  <c r="G17" i="6"/>
  <c r="G16" i="6"/>
  <c r="G15" i="6"/>
  <c r="G14" i="6" s="1"/>
  <c r="E16" i="6"/>
  <c r="E17" i="6"/>
  <c r="E15" i="6"/>
  <c r="E14" i="6" s="1"/>
  <c r="E13" i="6" s="1"/>
  <c r="F22" i="5"/>
  <c r="D22" i="5"/>
  <c r="F39" i="5" l="1"/>
  <c r="F26" i="5"/>
  <c r="F28" i="5" s="1"/>
  <c r="F31" i="5"/>
  <c r="F30" i="5" s="1"/>
  <c r="F46" i="5" l="1"/>
  <c r="F50" i="5" s="1"/>
  <c r="D26" i="5"/>
  <c r="D28" i="5" s="1"/>
  <c r="D29" i="1" l="1"/>
  <c r="E45" i="6"/>
  <c r="E37" i="6"/>
  <c r="E32" i="6"/>
  <c r="E22" i="6"/>
  <c r="E30" i="6"/>
  <c r="E35" i="6" s="1"/>
  <c r="E41" i="6" s="1"/>
  <c r="D58" i="5"/>
  <c r="D30" i="5"/>
  <c r="F67" i="5"/>
  <c r="F69" i="5" s="1"/>
  <c r="O65" i="4"/>
  <c r="O64" i="4"/>
  <c r="O63" i="4"/>
  <c r="O62" i="4"/>
  <c r="O61" i="4"/>
  <c r="O59" i="4"/>
  <c r="O58" i="4"/>
  <c r="O53" i="4"/>
  <c r="F28" i="3"/>
  <c r="F24" i="3"/>
  <c r="E60" i="6" l="1"/>
  <c r="E55" i="6"/>
  <c r="E50" i="6"/>
  <c r="D67" i="5"/>
  <c r="D39" i="5"/>
  <c r="D46" i="5" l="1"/>
  <c r="E43" i="6"/>
  <c r="E68" i="6" s="1"/>
  <c r="L41" i="1"/>
  <c r="D50" i="5" l="1"/>
  <c r="D69" i="5" s="1"/>
  <c r="D72" i="5" s="1"/>
  <c r="H51" i="4"/>
  <c r="H69" i="4" s="1"/>
  <c r="D51" i="4"/>
  <c r="D69" i="4" s="1"/>
  <c r="G51" i="4"/>
  <c r="G69" i="4" s="1"/>
  <c r="K51" i="4"/>
  <c r="K69" i="4" s="1"/>
  <c r="O51" i="4"/>
  <c r="O69" i="4" s="1"/>
  <c r="I43" i="2"/>
  <c r="A7" i="6" l="1"/>
  <c r="A6" i="5"/>
  <c r="A7" i="4"/>
  <c r="B8" i="3"/>
  <c r="B8" i="2"/>
  <c r="G68" i="6" l="1"/>
  <c r="I68" i="6"/>
  <c r="L32" i="1" l="1"/>
  <c r="L23" i="1"/>
  <c r="D23" i="1"/>
  <c r="L34" i="1" l="1"/>
  <c r="L43" i="1" s="1"/>
  <c r="D37" i="1"/>
  <c r="D43" i="1" s="1"/>
</calcChain>
</file>

<file path=xl/sharedStrings.xml><?xml version="1.0" encoding="utf-8"?>
<sst xmlns="http://schemas.openxmlformats.org/spreadsheetml/2006/main" count="319" uniqueCount="214">
  <si>
    <t>COMPANHIA DE GÁS DO CEARÁ - CEGÁS</t>
  </si>
  <si>
    <t>BALANÇO PATRIMONIAL</t>
  </si>
  <si>
    <t>(Valores expressos em milhares de Reais)</t>
  </si>
  <si>
    <t>Nota Explicativa</t>
  </si>
  <si>
    <t>Explicativa</t>
  </si>
  <si>
    <t>Caixa e equivalentes de caixa</t>
  </si>
  <si>
    <t xml:space="preserve">Fornecedores </t>
  </si>
  <si>
    <t>Aplicações Financeiras</t>
  </si>
  <si>
    <t>Empréstimos e financiamentos</t>
  </si>
  <si>
    <t xml:space="preserve">Contas a receber de clientes </t>
  </si>
  <si>
    <t>Contas a receber de parte relacionadas</t>
  </si>
  <si>
    <t>Estoques</t>
  </si>
  <si>
    <t>Tributos a recuperar</t>
  </si>
  <si>
    <t>Dividendos e juros sobre capital próprio a pagar</t>
  </si>
  <si>
    <t>Créditos nas operações de aquisição de gás</t>
  </si>
  <si>
    <t>Participações no Resultado a Pagar</t>
  </si>
  <si>
    <t>Despesas antecipadas</t>
  </si>
  <si>
    <t>Débitos nas operações de venda de gás</t>
  </si>
  <si>
    <t>Antecipação férias/Cheques em Cobrança</t>
  </si>
  <si>
    <t>Provisão para contingências</t>
  </si>
  <si>
    <t>Cauções/Valores em Controvérsia/Subvenções</t>
  </si>
  <si>
    <t>Total dos ativos circulantes</t>
  </si>
  <si>
    <t>Total dos passivos circulantes</t>
  </si>
  <si>
    <t xml:space="preserve">  Contas a receber de clientes </t>
  </si>
  <si>
    <t>Subvenções/Participação Financeira</t>
  </si>
  <si>
    <t>Total dos passivos não circulantes</t>
  </si>
  <si>
    <t xml:space="preserve">  Depósitos Judiciais</t>
  </si>
  <si>
    <t xml:space="preserve">  Créditos nas operações de aquisição de gás</t>
  </si>
  <si>
    <t xml:space="preserve">  Depósito Reinvestimento</t>
  </si>
  <si>
    <t>PATRIMÔNIO LÍQUIDO</t>
  </si>
  <si>
    <t>Investimentos</t>
  </si>
  <si>
    <t>Capital Social</t>
  </si>
  <si>
    <t>Imobilizado</t>
  </si>
  <si>
    <t>Reserva de Lucro</t>
  </si>
  <si>
    <t>Intangível</t>
  </si>
  <si>
    <t>Dividendos Adicionais Propostos</t>
  </si>
  <si>
    <t>Total do patrimônio líquido</t>
  </si>
  <si>
    <t>TOTAL DO ATIVO</t>
  </si>
  <si>
    <t xml:space="preserve">TOTAL DO PASSIVO E PATRIMÔNIO LÍQUIDO </t>
  </si>
  <si>
    <t>A T I V O</t>
  </si>
  <si>
    <t>P A S S I V O</t>
  </si>
  <si>
    <t>NÃO CIRCULANTE</t>
  </si>
  <si>
    <t>TOTAL DO PASSIVO</t>
  </si>
  <si>
    <t>Total do ativo não circulante</t>
  </si>
  <si>
    <t>CIRCULANTE</t>
  </si>
  <si>
    <t>DEMONSTRAÇÃO DO RESULTADO</t>
  </si>
  <si>
    <t>.</t>
  </si>
  <si>
    <t>Reapresentação</t>
  </si>
  <si>
    <t>RECEITA BRUTA</t>
  </si>
  <si>
    <t>Venda de Produtos</t>
  </si>
  <si>
    <t>DEDUÇÕES</t>
  </si>
  <si>
    <t>Impostos e Contribuições</t>
  </si>
  <si>
    <t>RECEITA LÍQUIDA - VENDA DE GÁS E SERVIÇOS</t>
  </si>
  <si>
    <t>RECEITA DE CONSTRUÇÃO</t>
  </si>
  <si>
    <t>CUSTOS DOS PRODUTOS VENDIDOS E SERVIÇOS PRESTADOS</t>
  </si>
  <si>
    <t>CUSTO DE CONSTRUÇÃO</t>
  </si>
  <si>
    <t>LUCRO BRUTO</t>
  </si>
  <si>
    <t>RECEITAS (DESPESAS) OPERACIONAIS</t>
  </si>
  <si>
    <t xml:space="preserve">Despesas Gerais e Administrativas </t>
  </si>
  <si>
    <t>Outras Receitas/Despesas Operacionais Líquidas</t>
  </si>
  <si>
    <t>LUCRO ANTES DO RESULTADO FINANCEIRO</t>
  </si>
  <si>
    <t>RESULTADO FINANCEIRO</t>
  </si>
  <si>
    <t xml:space="preserve">Receitas Financeiras </t>
  </si>
  <si>
    <t xml:space="preserve">Despesas Financeiras </t>
  </si>
  <si>
    <t>LUCRO ANTES DO IR E DA CSLL</t>
  </si>
  <si>
    <t>IMPOSTO DE RENDA E CONTRIBUIÇÃO SOCIAL</t>
  </si>
  <si>
    <t xml:space="preserve">   Correntes</t>
  </si>
  <si>
    <t xml:space="preserve">   Diferidos</t>
  </si>
  <si>
    <t>INCENTIVO FISCAL DE REDUÇÃO DO IMPOSTO DE RENDA</t>
  </si>
  <si>
    <t>Incentivos Fiscais</t>
  </si>
  <si>
    <t xml:space="preserve">   Incentivo Fiscal Sudene</t>
  </si>
  <si>
    <t xml:space="preserve">   Programa de Alimentação do Trabalhador - PAT</t>
  </si>
  <si>
    <t xml:space="preserve">   Programas de Incentivo a Cultura/Audiovisuais/Desportivas</t>
  </si>
  <si>
    <t xml:space="preserve">   Doações ao FDCA e Fundo Incentivo ao Idoso</t>
  </si>
  <si>
    <t xml:space="preserve">  Programa de Incentivo Empresa Cidadã</t>
  </si>
  <si>
    <t>LUCRO LÍQUIDO DO EXERCÍCIO</t>
  </si>
  <si>
    <t>LUCRO POR AÇÃO</t>
  </si>
  <si>
    <t>Básico (centados por ação)</t>
  </si>
  <si>
    <t xml:space="preserve">   por ação preferencial</t>
  </si>
  <si>
    <t xml:space="preserve">   por ação ordinária</t>
  </si>
  <si>
    <t>Diluído (centavos por ação)</t>
  </si>
  <si>
    <t xml:space="preserve">  30</t>
  </si>
  <si>
    <t>DEMONSTRAÇÃO DO RESULTADO ABRANGENTE</t>
  </si>
  <si>
    <t>OUTROS RESULTADOS ABRANGENTES</t>
  </si>
  <si>
    <t>RESULTADO ABRANGENTE TOTAL DO EXERCÍCIO</t>
  </si>
  <si>
    <t>DEMONSTRAÇÃO DAS MUTAÇÕES DO PATRIMÔNIO LÍQUIDO</t>
  </si>
  <si>
    <t>CAPITAL SOCIAL</t>
  </si>
  <si>
    <t>RESERVAS DE LUCROS</t>
  </si>
  <si>
    <t>DIVIDENDO ADICIONAL PROPOSTO</t>
  </si>
  <si>
    <t>LUCROS ACUMULADOS</t>
  </si>
  <si>
    <t>TOTAL GERAL</t>
  </si>
  <si>
    <t>LEGAL</t>
  </si>
  <si>
    <t>INCENTIVOS FISCAIS</t>
  </si>
  <si>
    <t>LUCROS A DISTRIBUIR</t>
  </si>
  <si>
    <t>Aumento de Capital</t>
  </si>
  <si>
    <t>Lucro Líquido do Exercício</t>
  </si>
  <si>
    <t>Destinação do Lucro Líquido do Exercício:</t>
  </si>
  <si>
    <t>Dividendos adicionais aprovados</t>
  </si>
  <si>
    <t>Com reservas de lucros</t>
  </si>
  <si>
    <t>Constituição de reserva legal</t>
  </si>
  <si>
    <t>Constituição de reserva de incentivo fiscal</t>
  </si>
  <si>
    <t>Dividendos mínimos obrigatórios</t>
  </si>
  <si>
    <t>Dividendos adicionais propostos</t>
  </si>
  <si>
    <t>Juros sobre o capital próprio</t>
  </si>
  <si>
    <t xml:space="preserve">  Ajuste IFRS 16/CPC06 - Arrendamento</t>
  </si>
  <si>
    <t>Nota 5</t>
  </si>
  <si>
    <t>SALDOS EM 31/DEZ/21</t>
  </si>
  <si>
    <t>Nota
Explicativa</t>
  </si>
  <si>
    <t>DEMONSTRAÇÃO DOS FLUXOS DE CAIXA (Método Indireto)</t>
  </si>
  <si>
    <t>FLUXO DE CAIXA DAS ATIVIDADES OPERACIONAIS</t>
  </si>
  <si>
    <t>Lucro Antes do IRPJ e CSLL</t>
  </si>
  <si>
    <t>Ajustes para reconciliar o Lucro do Exercício</t>
  </si>
  <si>
    <t xml:space="preserve"> Líquido obtido nas Atividades Operacionais:</t>
  </si>
  <si>
    <t>Atualização negativa a valor justo de investimentos</t>
  </si>
  <si>
    <t>Baixa de intangíveis por sinistros</t>
  </si>
  <si>
    <t>Transferências para manutenção do Intangível</t>
  </si>
  <si>
    <t xml:space="preserve"> Lucro Ajustado</t>
  </si>
  <si>
    <t>Impostos a recuperar</t>
  </si>
  <si>
    <t>Creditos nas operações de venda e aq. Gas</t>
  </si>
  <si>
    <t>Despesas Antecipadas</t>
  </si>
  <si>
    <t>Imposto de Renda e Contribuição Social Pagos</t>
  </si>
  <si>
    <t>Provisão para Contingências</t>
  </si>
  <si>
    <t>Outros Passivos</t>
  </si>
  <si>
    <t>FLUXO DE CAIXA DE ATIVIDADES DE INVESTIMENTOS</t>
  </si>
  <si>
    <t>Aquisição de intangível</t>
  </si>
  <si>
    <t>Recebimento de outros investimentos</t>
  </si>
  <si>
    <t>Baixa de intangível</t>
  </si>
  <si>
    <t>FLUXO DE CAIXA DE ATIVIDADES DE FINANCIAMENTO</t>
  </si>
  <si>
    <t>Dividendos pagos</t>
  </si>
  <si>
    <t>Juros capital próprio pagos</t>
  </si>
  <si>
    <t>Depósitos Judiciais</t>
  </si>
  <si>
    <t>Financiamentos</t>
  </si>
  <si>
    <t>Caixa e equivalentes de caixa no início do exercício</t>
  </si>
  <si>
    <t>Caixa e equivalentes de caixa no fim do exercício</t>
  </si>
  <si>
    <t>DEMONSTRAÇÃO DO VALOR ADICIONADO</t>
  </si>
  <si>
    <t>1- RECEITAS</t>
  </si>
  <si>
    <t>1.1) Vendas de Produtos e Serviços</t>
  </si>
  <si>
    <t>2-INSUMOS ADQUIRIDOS DE TERCEIROS                                                                                    (inclui valores dos impostos - ICMS, IPI, PIS e COFINS)</t>
  </si>
  <si>
    <t>2.1) Custos dos produtos vendidos e dos serviços prestados</t>
  </si>
  <si>
    <t>2.3) Perda / Recuperação de valores ativos</t>
  </si>
  <si>
    <t>3 – VALOR ADICIONADO BRUTO (1-2)</t>
  </si>
  <si>
    <t xml:space="preserve">4 – DEPRECIAÇÃO E AMORTIZAÇÃO </t>
  </si>
  <si>
    <t>5 –VALOR ADICIONADO LÍQUIDO PRODUZIDO PELA COMPANHIA (3-4)</t>
  </si>
  <si>
    <t>6 – VALOR ADICIONADO RECEBIDO EM TRANSFERÊNCIA</t>
  </si>
  <si>
    <t>6.1) Receitas Financeiras</t>
  </si>
  <si>
    <t>6.2) Outras Receitas</t>
  </si>
  <si>
    <t>7 – VALOR ADICIONADO TOTAL A DISTRIBUIR (5+6)</t>
  </si>
  <si>
    <t>8 – DISTRIBUIÇÃO DO VALOR ADICIONADO</t>
  </si>
  <si>
    <t>8.1) Pessoal</t>
  </si>
  <si>
    <t>8.1.1 - Remuneração Direta</t>
  </si>
  <si>
    <t>8.1.2 - Benefícios</t>
  </si>
  <si>
    <t>8.1.3 - F.G.T.S</t>
  </si>
  <si>
    <t>8.2) Impostos, Taxas e Contribuições</t>
  </si>
  <si>
    <t>8.2.1 - Federais</t>
  </si>
  <si>
    <t>8.2.2 - Estaduais</t>
  </si>
  <si>
    <t>8.2.3 - Municipais</t>
  </si>
  <si>
    <t>8.3) Remuneração de Capitais de Terceiros</t>
  </si>
  <si>
    <t>8.3.1 - Juros</t>
  </si>
  <si>
    <t>8.3.2 - Aluguéis</t>
  </si>
  <si>
    <t>8.3.3 - Outras</t>
  </si>
  <si>
    <t>8.4) Remuneração de Capitais Próprios</t>
  </si>
  <si>
    <t>8.4.1 - Juros Sobre o Capital Próprio</t>
  </si>
  <si>
    <t>8.4.2 - Dividendos</t>
  </si>
  <si>
    <t xml:space="preserve">8.4.3 - Lucros Retidos </t>
  </si>
  <si>
    <t>8.4.4 - Participação dos não-controladores nos lucros retidos (só p/ consolidação)</t>
  </si>
  <si>
    <t xml:space="preserve">     Leandro Petsold dos Santos Araujo</t>
  </si>
  <si>
    <t xml:space="preserve">    Diretor Administrativo e Financeiro</t>
  </si>
  <si>
    <t>Gustav Souza Costa</t>
  </si>
  <si>
    <t xml:space="preserve"> Mardônio Barbosa da Silva</t>
  </si>
  <si>
    <t>Diretor Técnico e Comercial</t>
  </si>
  <si>
    <t xml:space="preserve"> Contador CRC-CE 19.178/O-8</t>
  </si>
  <si>
    <t xml:space="preserve">       Miguel Antonio Cedraz Nery</t>
  </si>
  <si>
    <t>Imposto de renda e contribuição social a pagar</t>
  </si>
  <si>
    <t>SALDOS EM 31/DEZ/23</t>
  </si>
  <si>
    <t xml:space="preserve">  Contas a receber de parte relacionadas</t>
  </si>
  <si>
    <t>SALDOS EM 31/DEZ/22</t>
  </si>
  <si>
    <t>AUMENTO/(REDUÇÃO) LÍQUIDO DE CAIXA E EQUIVALENTES DE CAIXA</t>
  </si>
  <si>
    <t>Reversão efeito IFRS 16 / CPC 06 Arrendamento</t>
  </si>
  <si>
    <t>CAIXA LÍQUIDO GERADO PELAS (APLICADO NAS) ATIVIDADES OPERACIONAIS</t>
  </si>
  <si>
    <t>CAIXA LÍQUIDO GERADO PELAS (APLICADO NAS) ATIVIDADES DE INVESTIMENTOS</t>
  </si>
  <si>
    <t>CAIXA LÍQUIDO GERADO PELAS (APLICADO NAS) ATIVIDADES DE FINANCIAMENTO</t>
  </si>
  <si>
    <t>Miguel Antonio Cedraz Nery</t>
  </si>
  <si>
    <t>Contas a receber de clientes e outras</t>
  </si>
  <si>
    <t>Outros ativos</t>
  </si>
  <si>
    <t>(Aumento) / Redução nos ativos operacionais</t>
  </si>
  <si>
    <t>(Redução) / Aumento de Passivos</t>
  </si>
  <si>
    <t>DEMONSTRAÇÕES FINANCEIRAS LEVANTADAS EM 31 DE DEZEMBRO DE 2024 E 31 DE DEZEMBRO DE 2023</t>
  </si>
  <si>
    <t>SALDOS EM 31/DEZ/24</t>
  </si>
  <si>
    <t xml:space="preserve">  Tributos a recuperar / diferidos</t>
  </si>
  <si>
    <t>Obrigações tributárias, trabalhistas e encargos sociais a pagar</t>
  </si>
  <si>
    <t>22 (a)</t>
  </si>
  <si>
    <t>22 (b)</t>
  </si>
  <si>
    <t>22 (c)</t>
  </si>
  <si>
    <t>Desbloqueio de Aplicação Financeira (Liberação de Carta de Fiança)</t>
  </si>
  <si>
    <t>Perdas Estimadas no Recebimento de Créditos</t>
  </si>
  <si>
    <t>Custo na Venda de Intangível/Baixa</t>
  </si>
  <si>
    <t>CAIXA GERADO NAS OPERAÇÕES</t>
  </si>
  <si>
    <t>Amortizações do Intangível</t>
  </si>
  <si>
    <t>(As Notas explicativas integram o conjunto das demonstrações financeiras.)</t>
  </si>
  <si>
    <t>(As notas explicativas integram o conjunto das demonstrações financeiras.)</t>
  </si>
  <si>
    <t xml:space="preserve">     1.1.1 Receita de venda de gás</t>
  </si>
  <si>
    <t xml:space="preserve">     1.1.3 (-) Devoluções/Abatimentos/Descontos</t>
  </si>
  <si>
    <t xml:space="preserve">     1.1.2 Receita na prestação de serviços</t>
  </si>
  <si>
    <t>1.4) Provisão p/Créditos de Liquidação Duvidosa – Reversão/(Constituição)</t>
  </si>
  <si>
    <t>1.2) Receitas de Construção</t>
  </si>
  <si>
    <t>1.3) Outras Receitas</t>
  </si>
  <si>
    <t>2.3) Materiais, Energia, Serviços de Terceiros e Outros</t>
  </si>
  <si>
    <t>2.4) Custo c/ Rede de Gasodutos</t>
  </si>
  <si>
    <t>2.5) Perdas de Gás</t>
  </si>
  <si>
    <t>2.2) Custos de Construção</t>
  </si>
  <si>
    <t>Depreciações Direito de Uso (Arrendamento CPC 06)</t>
  </si>
  <si>
    <t xml:space="preserve">                       Diretor-Presidente                 </t>
  </si>
  <si>
    <t xml:space="preserve">               Diretor-Presidente                 </t>
  </si>
  <si>
    <t>4.1) Depreciação e amortização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</si>
</sst>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  <numFmt numFmtId="167" formatCode="_(* #,##0.00000_);_(* \(#,##0.00000\);_(* &quot;-&quot;??_);_(@_)"/>
    <numFmt numFmtId="168" formatCode="_-* #,##0.00000_-;\-* #,##0.00000_-;_-* &quot;-&quot;?????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omic Sans MS"/>
      <family val="4"/>
    </font>
    <font>
      <sz val="10"/>
      <name val="Comic Sans MS"/>
      <family val="4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Comic Sans MS"/>
      <family val="4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8.5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b/>
      <sz val="10"/>
      <color theme="1"/>
      <name val="Arial"/>
      <family val="2"/>
    </font>
    <font>
      <sz val="8"/>
      <name val="Comic Sans MS"/>
      <family val="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name val="Comic Sans MS"/>
      <family val="4"/>
    </font>
    <font>
      <b/>
      <i/>
      <sz val="11"/>
      <color rgb="FFFF0000"/>
      <name val="Arial"/>
      <family val="2"/>
    </font>
    <font>
      <sz val="12"/>
      <name val="Bodoni MT"/>
      <family val="1"/>
    </font>
    <font>
      <b/>
      <sz val="10"/>
      <name val="Comic Sans MS"/>
      <family val="4"/>
    </font>
    <font>
      <b/>
      <u val="singleAccounting"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i/>
      <sz val="12"/>
      <color rgb="FFFF0000"/>
      <name val="Bodoni MT"/>
      <family val="1"/>
    </font>
    <font>
      <b/>
      <i/>
      <sz val="10"/>
      <color rgb="FFFF0000"/>
      <name val="Bodoni MT"/>
      <family val="1"/>
    </font>
    <font>
      <sz val="10"/>
      <name val="Bodoni MT"/>
      <family val="1"/>
    </font>
    <font>
      <u/>
      <sz val="10.5"/>
      <color indexed="12"/>
      <name val="Arial"/>
      <family val="2"/>
    </font>
    <font>
      <sz val="11"/>
      <name val="Comic Sans MS"/>
      <family val="4"/>
    </font>
    <font>
      <sz val="11"/>
      <name val="Calibri"/>
      <family val="2"/>
      <scheme val="minor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3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4" fillId="0" borderId="0" xfId="3" applyFont="1"/>
    <xf numFmtId="164" fontId="4" fillId="0" borderId="0" xfId="4" applyFont="1"/>
    <xf numFmtId="165" fontId="4" fillId="0" borderId="0" xfId="4" applyNumberFormat="1" applyFont="1"/>
    <xf numFmtId="0" fontId="5" fillId="0" borderId="0" xfId="3" applyFont="1" applyAlignment="1">
      <alignment horizontal="left"/>
    </xf>
    <xf numFmtId="165" fontId="6" fillId="0" borderId="0" xfId="4" applyNumberFormat="1" applyFont="1"/>
    <xf numFmtId="0" fontId="5" fillId="0" borderId="0" xfId="3" applyFont="1" applyAlignment="1">
      <alignment horizontal="center"/>
    </xf>
    <xf numFmtId="165" fontId="6" fillId="0" borderId="1" xfId="4" applyNumberFormat="1" applyFont="1" applyBorder="1"/>
    <xf numFmtId="0" fontId="6" fillId="0" borderId="0" xfId="3" applyFont="1"/>
    <xf numFmtId="0" fontId="5" fillId="0" borderId="0" xfId="3" applyFont="1"/>
    <xf numFmtId="0" fontId="5" fillId="0" borderId="0" xfId="3" applyFont="1" applyAlignment="1">
      <alignment horizontal="center" vertical="center" wrapText="1"/>
    </xf>
    <xf numFmtId="0" fontId="2" fillId="0" borderId="0" xfId="3"/>
    <xf numFmtId="165" fontId="2" fillId="0" borderId="0" xfId="4" applyNumberFormat="1"/>
    <xf numFmtId="0" fontId="8" fillId="0" borderId="0" xfId="3" applyFont="1" applyAlignment="1">
      <alignment horizontal="center"/>
    </xf>
    <xf numFmtId="165" fontId="9" fillId="0" borderId="0" xfId="4" applyNumberFormat="1" applyFont="1"/>
    <xf numFmtId="164" fontId="2" fillId="0" borderId="0" xfId="4"/>
    <xf numFmtId="165" fontId="2" fillId="0" borderId="0" xfId="4" applyNumberFormat="1" applyFill="1"/>
    <xf numFmtId="164" fontId="3" fillId="0" borderId="0" xfId="4" applyFont="1" applyFill="1"/>
    <xf numFmtId="165" fontId="10" fillId="0" borderId="0" xfId="4" applyNumberFormat="1" applyFont="1" applyFill="1"/>
    <xf numFmtId="165" fontId="9" fillId="0" borderId="0" xfId="4" applyNumberFormat="1" applyFont="1" applyFill="1"/>
    <xf numFmtId="165" fontId="4" fillId="0" borderId="0" xfId="4" applyNumberFormat="1" applyFont="1" applyFill="1"/>
    <xf numFmtId="165" fontId="11" fillId="0" borderId="0" xfId="4" applyNumberFormat="1" applyFont="1" applyFill="1"/>
    <xf numFmtId="164" fontId="2" fillId="0" borderId="0" xfId="4" applyFill="1"/>
    <xf numFmtId="0" fontId="2" fillId="0" borderId="1" xfId="3" applyBorder="1"/>
    <xf numFmtId="165" fontId="2" fillId="0" borderId="1" xfId="4" applyNumberFormat="1" applyBorder="1"/>
    <xf numFmtId="165" fontId="4" fillId="0" borderId="0" xfId="3" applyNumberFormat="1" applyFont="1"/>
    <xf numFmtId="165" fontId="2" fillId="0" borderId="0" xfId="4" applyNumberFormat="1" applyFont="1" applyFill="1"/>
    <xf numFmtId="0" fontId="3" fillId="0" borderId="0" xfId="3" applyFont="1"/>
    <xf numFmtId="164" fontId="4" fillId="0" borderId="0" xfId="4" applyFont="1" applyFill="1"/>
    <xf numFmtId="165" fontId="3" fillId="0" borderId="0" xfId="4" applyNumberFormat="1" applyFont="1" applyFill="1"/>
    <xf numFmtId="165" fontId="6" fillId="0" borderId="0" xfId="4" applyNumberFormat="1" applyFont="1" applyFill="1"/>
    <xf numFmtId="164" fontId="6" fillId="0" borderId="0" xfId="4" applyFont="1" applyFill="1"/>
    <xf numFmtId="165" fontId="6" fillId="0" borderId="1" xfId="4" applyNumberFormat="1" applyFont="1" applyFill="1" applyBorder="1"/>
    <xf numFmtId="164" fontId="6" fillId="0" borderId="1" xfId="4" applyFont="1" applyFill="1" applyBorder="1"/>
    <xf numFmtId="164" fontId="7" fillId="0" borderId="1" xfId="4" applyFont="1" applyFill="1" applyBorder="1"/>
    <xf numFmtId="3" fontId="5" fillId="0" borderId="0" xfId="3" applyNumberFormat="1" applyFont="1"/>
    <xf numFmtId="165" fontId="2" fillId="0" borderId="1" xfId="4" applyNumberFormat="1" applyFill="1" applyBorder="1"/>
    <xf numFmtId="165" fontId="12" fillId="0" borderId="0" xfId="3" applyNumberFormat="1" applyFont="1"/>
    <xf numFmtId="0" fontId="2" fillId="0" borderId="0" xfId="3" applyAlignment="1">
      <alignment horizontal="centerContinuous"/>
    </xf>
    <xf numFmtId="165" fontId="2" fillId="0" borderId="0" xfId="4" applyNumberFormat="1" applyFont="1" applyFill="1" applyAlignment="1">
      <alignment horizontal="centerContinuous"/>
    </xf>
    <xf numFmtId="10" fontId="2" fillId="0" borderId="0" xfId="5" applyNumberFormat="1" applyFont="1" applyFill="1" applyAlignment="1">
      <alignment horizontal="center"/>
    </xf>
    <xf numFmtId="165" fontId="2" fillId="0" borderId="0" xfId="4" applyNumberFormat="1" applyFont="1" applyFill="1" applyAlignment="1">
      <alignment horizontal="left"/>
    </xf>
    <xf numFmtId="0" fontId="2" fillId="0" borderId="0" xfId="3" applyAlignment="1">
      <alignment horizontal="center"/>
    </xf>
    <xf numFmtId="164" fontId="2" fillId="0" borderId="0" xfId="4" applyFont="1" applyFill="1"/>
    <xf numFmtId="166" fontId="2" fillId="0" borderId="0" xfId="1" applyNumberFormat="1" applyFont="1" applyFill="1"/>
    <xf numFmtId="165" fontId="2" fillId="0" borderId="1" xfId="4" applyNumberFormat="1" applyFont="1" applyFill="1" applyBorder="1"/>
    <xf numFmtId="164" fontId="13" fillId="0" borderId="0" xfId="4" applyFont="1" applyFill="1"/>
    <xf numFmtId="0" fontId="13" fillId="0" borderId="0" xfId="3" applyFont="1"/>
    <xf numFmtId="166" fontId="4" fillId="0" borderId="0" xfId="1" applyNumberFormat="1" applyFont="1" applyFill="1"/>
    <xf numFmtId="0" fontId="12" fillId="0" borderId="0" xfId="3" applyFont="1"/>
    <xf numFmtId="0" fontId="14" fillId="0" borderId="0" xfId="3" applyFont="1" applyAlignment="1">
      <alignment horizontal="center"/>
    </xf>
    <xf numFmtId="0" fontId="2" fillId="0" borderId="0" xfId="0" applyFont="1" applyAlignment="1" applyProtection="1">
      <alignment horizontal="left"/>
      <protection hidden="1"/>
    </xf>
    <xf numFmtId="0" fontId="15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16" fillId="0" borderId="0" xfId="0" applyFont="1" applyProtection="1">
      <protection hidden="1"/>
    </xf>
    <xf numFmtId="0" fontId="5" fillId="0" borderId="1" xfId="3" applyFont="1" applyBorder="1"/>
    <xf numFmtId="0" fontId="7" fillId="0" borderId="1" xfId="3" applyFont="1" applyBorder="1"/>
    <xf numFmtId="0" fontId="5" fillId="0" borderId="0" xfId="3" applyFont="1" applyAlignment="1">
      <alignment horizontal="center" vertical="center"/>
    </xf>
    <xf numFmtId="165" fontId="7" fillId="0" borderId="0" xfId="4" applyNumberFormat="1" applyFont="1" applyAlignment="1">
      <alignment horizontal="center"/>
    </xf>
    <xf numFmtId="0" fontId="8" fillId="0" borderId="0" xfId="3" applyFont="1"/>
    <xf numFmtId="0" fontId="17" fillId="0" borderId="0" xfId="3" applyFont="1"/>
    <xf numFmtId="0" fontId="18" fillId="0" borderId="0" xfId="3" applyFont="1"/>
    <xf numFmtId="0" fontId="2" fillId="0" borderId="0" xfId="3" quotePrefix="1"/>
    <xf numFmtId="0" fontId="8" fillId="0" borderId="0" xfId="3" quotePrefix="1" applyFont="1"/>
    <xf numFmtId="165" fontId="2" fillId="0" borderId="0" xfId="4" applyNumberFormat="1" applyFont="1"/>
    <xf numFmtId="165" fontId="10" fillId="0" borderId="0" xfId="4" applyNumberFormat="1" applyFont="1"/>
    <xf numFmtId="0" fontId="4" fillId="0" borderId="0" xfId="3" applyFont="1" applyAlignment="1">
      <alignment horizontal="center"/>
    </xf>
    <xf numFmtId="14" fontId="5" fillId="0" borderId="0" xfId="3" applyNumberFormat="1" applyFont="1" applyAlignment="1">
      <alignment horizontal="left"/>
    </xf>
    <xf numFmtId="165" fontId="7" fillId="0" borderId="0" xfId="4" applyNumberFormat="1" applyFont="1" applyFill="1" applyAlignment="1">
      <alignment horizontal="center"/>
    </xf>
    <xf numFmtId="164" fontId="4" fillId="0" borderId="0" xfId="3" applyNumberFormat="1" applyFont="1"/>
    <xf numFmtId="165" fontId="2" fillId="0" borderId="0" xfId="4" applyNumberFormat="1" applyFill="1" applyAlignment="1">
      <alignment horizontal="center"/>
    </xf>
    <xf numFmtId="0" fontId="11" fillId="0" borderId="0" xfId="3" applyFont="1"/>
    <xf numFmtId="0" fontId="12" fillId="0" borderId="0" xfId="3" applyFont="1" applyAlignment="1">
      <alignment horizontal="center"/>
    </xf>
    <xf numFmtId="165" fontId="4" fillId="0" borderId="0" xfId="2" applyNumberFormat="1" applyFont="1" applyFill="1"/>
    <xf numFmtId="165" fontId="12" fillId="0" borderId="0" xfId="3" applyNumberFormat="1" applyFont="1" applyAlignment="1">
      <alignment horizontal="center"/>
    </xf>
    <xf numFmtId="0" fontId="19" fillId="0" borderId="0" xfId="3" applyFont="1"/>
    <xf numFmtId="0" fontId="11" fillId="0" borderId="0" xfId="3" quotePrefix="1" applyFont="1"/>
    <xf numFmtId="10" fontId="4" fillId="0" borderId="0" xfId="5" applyNumberFormat="1" applyFont="1" applyFill="1"/>
    <xf numFmtId="164" fontId="10" fillId="0" borderId="0" xfId="4" applyFont="1" applyFill="1"/>
    <xf numFmtId="165" fontId="4" fillId="0" borderId="0" xfId="3" applyNumberFormat="1" applyFont="1" applyAlignment="1">
      <alignment horizontal="center"/>
    </xf>
    <xf numFmtId="0" fontId="2" fillId="0" borderId="1" xfId="3" applyBorder="1" applyAlignment="1">
      <alignment horizontal="left"/>
    </xf>
    <xf numFmtId="43" fontId="4" fillId="0" borderId="0" xfId="3" applyNumberFormat="1" applyFont="1"/>
    <xf numFmtId="164" fontId="14" fillId="0" borderId="0" xfId="4" applyFont="1" applyFill="1" applyProtection="1">
      <protection hidden="1"/>
    </xf>
    <xf numFmtId="0" fontId="20" fillId="0" borderId="0" xfId="3" applyFont="1"/>
    <xf numFmtId="3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3" fontId="20" fillId="0" borderId="0" xfId="3" applyNumberFormat="1" applyFont="1"/>
    <xf numFmtId="3" fontId="22" fillId="0" borderId="0" xfId="0" applyNumberFormat="1" applyFont="1" applyAlignment="1">
      <alignment horizontal="right" vertical="center"/>
    </xf>
    <xf numFmtId="0" fontId="2" fillId="0" borderId="1" xfId="3" applyBorder="1" applyAlignment="1">
      <alignment horizontal="centerContinuous"/>
    </xf>
    <xf numFmtId="0" fontId="5" fillId="0" borderId="1" xfId="3" applyFont="1" applyBorder="1" applyAlignment="1">
      <alignment horizontal="centerContinuous"/>
    </xf>
    <xf numFmtId="0" fontId="20" fillId="0" borderId="1" xfId="3" applyFont="1" applyBorder="1"/>
    <xf numFmtId="37" fontId="5" fillId="0" borderId="0" xfId="3" applyNumberFormat="1" applyFont="1" applyAlignment="1">
      <alignment horizontal="center" vertical="center" wrapText="1"/>
    </xf>
    <xf numFmtId="37" fontId="5" fillId="0" borderId="0" xfId="3" applyNumberFormat="1" applyFont="1" applyAlignment="1">
      <alignment horizontal="center"/>
    </xf>
    <xf numFmtId="0" fontId="23" fillId="0" borderId="0" xfId="3" applyFont="1"/>
    <xf numFmtId="0" fontId="2" fillId="0" borderId="0" xfId="3" applyAlignment="1">
      <alignment horizontal="center" vertical="center" wrapText="1"/>
    </xf>
    <xf numFmtId="164" fontId="20" fillId="0" borderId="0" xfId="4" applyFont="1"/>
    <xf numFmtId="165" fontId="5" fillId="0" borderId="0" xfId="4" applyNumberFormat="1" applyFont="1"/>
    <xf numFmtId="167" fontId="20" fillId="0" borderId="0" xfId="4" applyNumberFormat="1" applyFont="1"/>
    <xf numFmtId="165" fontId="5" fillId="0" borderId="1" xfId="4" applyNumberFormat="1" applyFont="1" applyBorder="1"/>
    <xf numFmtId="167" fontId="20" fillId="0" borderId="0" xfId="3" applyNumberFormat="1" applyFont="1"/>
    <xf numFmtId="0" fontId="24" fillId="0" borderId="0" xfId="3" applyFont="1"/>
    <xf numFmtId="164" fontId="25" fillId="0" borderId="0" xfId="4" applyFont="1"/>
    <xf numFmtId="168" fontId="20" fillId="0" borderId="0" xfId="3" applyNumberFormat="1" applyFont="1"/>
    <xf numFmtId="166" fontId="5" fillId="0" borderId="0" xfId="1" applyNumberFormat="1" applyFont="1"/>
    <xf numFmtId="166" fontId="2" fillId="0" borderId="0" xfId="1" applyNumberFormat="1" applyFont="1"/>
    <xf numFmtId="166" fontId="5" fillId="0" borderId="1" xfId="1" applyNumberFormat="1" applyFont="1" applyBorder="1"/>
    <xf numFmtId="165" fontId="5" fillId="0" borderId="0" xfId="4" applyNumberFormat="1" applyFont="1" applyAlignment="1">
      <alignment horizontal="center" wrapText="1"/>
    </xf>
    <xf numFmtId="165" fontId="5" fillId="0" borderId="0" xfId="4" applyNumberFormat="1" applyFont="1" applyFill="1"/>
    <xf numFmtId="165" fontId="26" fillId="0" borderId="0" xfId="4" applyNumberFormat="1" applyFont="1" applyFill="1"/>
    <xf numFmtId="165" fontId="27" fillId="0" borderId="0" xfId="4" applyNumberFormat="1" applyFont="1" applyFill="1"/>
    <xf numFmtId="0" fontId="5" fillId="0" borderId="2" xfId="3" applyFont="1" applyBorder="1" applyAlignment="1">
      <alignment horizontal="center" vertical="center"/>
    </xf>
    <xf numFmtId="49" fontId="5" fillId="0" borderId="0" xfId="3" applyNumberFormat="1" applyFont="1" applyAlignment="1">
      <alignment horizontal="left"/>
    </xf>
    <xf numFmtId="0" fontId="5" fillId="0" borderId="0" xfId="3" applyFont="1" applyAlignment="1">
      <alignment vertical="center"/>
    </xf>
    <xf numFmtId="165" fontId="2" fillId="0" borderId="0" xfId="0" applyNumberFormat="1" applyFont="1" applyAlignment="1" applyProtection="1">
      <alignment horizontal="right"/>
      <protection hidden="1"/>
    </xf>
    <xf numFmtId="165" fontId="5" fillId="0" borderId="0" xfId="0" applyNumberFormat="1" applyFont="1" applyAlignment="1" applyProtection="1">
      <alignment horizontal="right"/>
      <protection hidden="1"/>
    </xf>
    <xf numFmtId="165" fontId="2" fillId="0" borderId="0" xfId="4" applyNumberFormat="1" applyFont="1" applyFill="1" applyAlignment="1">
      <alignment horizontal="center"/>
    </xf>
    <xf numFmtId="3" fontId="28" fillId="0" borderId="0" xfId="0" applyNumberFormat="1" applyFont="1"/>
    <xf numFmtId="0" fontId="2" fillId="0" borderId="0" xfId="6" applyAlignment="1">
      <alignment horizontal="left" wrapText="1"/>
    </xf>
    <xf numFmtId="0" fontId="2" fillId="0" borderId="0" xfId="3" applyAlignment="1">
      <alignment horizontal="left"/>
    </xf>
    <xf numFmtId="165" fontId="2" fillId="0" borderId="0" xfId="3" applyNumberFormat="1" applyAlignment="1">
      <alignment horizontal="left"/>
    </xf>
    <xf numFmtId="164" fontId="2" fillId="0" borderId="0" xfId="4" applyFont="1" applyFill="1" applyAlignment="1">
      <alignment horizontal="left"/>
    </xf>
    <xf numFmtId="0" fontId="25" fillId="0" borderId="0" xfId="3" applyFont="1"/>
    <xf numFmtId="0" fontId="5" fillId="0" borderId="0" xfId="3" applyFont="1" applyProtection="1">
      <protection hidden="1"/>
    </xf>
    <xf numFmtId="165" fontId="29" fillId="0" borderId="0" xfId="4" applyNumberFormat="1" applyFont="1"/>
    <xf numFmtId="0" fontId="2" fillId="0" borderId="0" xfId="3" applyAlignment="1">
      <alignment horizontal="left" indent="1"/>
    </xf>
    <xf numFmtId="165" fontId="29" fillId="0" borderId="0" xfId="4" applyNumberFormat="1" applyFont="1" applyAlignment="1">
      <alignment horizontal="center" vertical="center"/>
    </xf>
    <xf numFmtId="165" fontId="5" fillId="0" borderId="1" xfId="4" applyNumberFormat="1" applyFont="1" applyBorder="1" applyAlignment="1">
      <alignment horizontal="center" vertical="center"/>
    </xf>
    <xf numFmtId="0" fontId="2" fillId="0" borderId="0" xfId="3" applyProtection="1">
      <protection hidden="1"/>
    </xf>
    <xf numFmtId="165" fontId="5" fillId="0" borderId="3" xfId="4" applyNumberFormat="1" applyFont="1" applyBorder="1"/>
    <xf numFmtId="165" fontId="2" fillId="2" borderId="0" xfId="4" applyNumberFormat="1" applyFill="1"/>
    <xf numFmtId="0" fontId="30" fillId="0" borderId="0" xfId="3" applyFont="1"/>
    <xf numFmtId="0" fontId="31" fillId="0" borderId="0" xfId="3" applyFont="1"/>
    <xf numFmtId="165" fontId="31" fillId="0" borderId="0" xfId="4" applyNumberFormat="1" applyFont="1"/>
    <xf numFmtId="165" fontId="30" fillId="0" borderId="0" xfId="4" applyNumberFormat="1" applyFont="1"/>
    <xf numFmtId="165" fontId="31" fillId="0" borderId="0" xfId="4" applyNumberFormat="1" applyFont="1" applyFill="1"/>
    <xf numFmtId="164" fontId="30" fillId="0" borderId="0" xfId="4" applyFont="1"/>
    <xf numFmtId="0" fontId="32" fillId="0" borderId="0" xfId="3" applyFont="1"/>
    <xf numFmtId="165" fontId="32" fillId="0" borderId="0" xfId="4" applyNumberFormat="1" applyFont="1"/>
    <xf numFmtId="165" fontId="25" fillId="0" borderId="0" xfId="4" applyNumberFormat="1" applyFont="1"/>
    <xf numFmtId="165" fontId="32" fillId="0" borderId="0" xfId="4" applyNumberFormat="1" applyFont="1" applyFill="1"/>
    <xf numFmtId="0" fontId="7" fillId="0" borderId="0" xfId="3" applyFont="1" applyAlignment="1">
      <alignment horizontal="center"/>
    </xf>
    <xf numFmtId="0" fontId="33" fillId="0" borderId="0" xfId="7" applyAlignment="1" applyProtection="1">
      <alignment horizontal="center"/>
    </xf>
    <xf numFmtId="165" fontId="6" fillId="0" borderId="0" xfId="4" applyNumberFormat="1" applyFont="1" applyFill="1" applyAlignment="1">
      <alignment horizontal="left"/>
    </xf>
    <xf numFmtId="43" fontId="8" fillId="0" borderId="0" xfId="3" applyNumberFormat="1" applyFont="1" applyAlignment="1">
      <alignment horizontal="center"/>
    </xf>
    <xf numFmtId="0" fontId="16" fillId="0" borderId="0" xfId="0" applyFont="1" applyAlignment="1" applyProtection="1">
      <alignment horizontal="center"/>
      <protection hidden="1"/>
    </xf>
    <xf numFmtId="164" fontId="16" fillId="0" borderId="0" xfId="4" applyFont="1" applyProtection="1">
      <protection hidden="1"/>
    </xf>
    <xf numFmtId="165" fontId="34" fillId="0" borderId="0" xfId="4" applyNumberFormat="1" applyFont="1" applyFill="1"/>
    <xf numFmtId="164" fontId="34" fillId="0" borderId="0" xfId="4" applyFont="1" applyFill="1"/>
    <xf numFmtId="164" fontId="16" fillId="0" borderId="0" xfId="4" applyFont="1" applyFill="1" applyProtection="1">
      <protection hidden="1"/>
    </xf>
    <xf numFmtId="0" fontId="16" fillId="0" borderId="0" xfId="3" applyFont="1"/>
    <xf numFmtId="0" fontId="16" fillId="0" borderId="0" xfId="3" applyFont="1" applyAlignment="1">
      <alignment horizontal="center"/>
    </xf>
    <xf numFmtId="165" fontId="16" fillId="0" borderId="0" xfId="4" applyNumberFormat="1" applyFont="1" applyFill="1" applyAlignment="1">
      <alignment horizontal="center"/>
    </xf>
    <xf numFmtId="165" fontId="16" fillId="0" borderId="0" xfId="4" applyNumberFormat="1" applyFont="1" applyFill="1"/>
    <xf numFmtId="164" fontId="16" fillId="0" borderId="0" xfId="4" applyFont="1" applyFill="1"/>
    <xf numFmtId="164" fontId="16" fillId="0" borderId="0" xfId="4" applyFont="1" applyFill="1" applyAlignment="1">
      <alignment horizontal="left" indent="2"/>
    </xf>
    <xf numFmtId="0" fontId="8" fillId="0" borderId="0" xfId="3" quotePrefix="1" applyFont="1" applyAlignment="1">
      <alignment horizontal="center"/>
    </xf>
    <xf numFmtId="165" fontId="4" fillId="0" borderId="0" xfId="4" applyNumberFormat="1" applyFont="1" applyFill="1" applyAlignment="1">
      <alignment horizontal="center"/>
    </xf>
    <xf numFmtId="0" fontId="2" fillId="0" borderId="1" xfId="3" applyBorder="1" applyAlignment="1">
      <alignment horizontal="center"/>
    </xf>
    <xf numFmtId="165" fontId="10" fillId="0" borderId="0" xfId="4" applyNumberFormat="1" applyFont="1" applyFill="1" applyAlignment="1">
      <alignment horizontal="center"/>
    </xf>
    <xf numFmtId="0" fontId="2" fillId="0" borderId="0" xfId="4" applyNumberFormat="1" applyFont="1" applyFill="1" applyAlignment="1">
      <alignment horizontal="center" vertical="top" readingOrder="1"/>
    </xf>
    <xf numFmtId="14" fontId="5" fillId="0" borderId="2" xfId="3" applyNumberFormat="1" applyFont="1" applyBorder="1" applyAlignment="1">
      <alignment vertical="center"/>
    </xf>
    <xf numFmtId="0" fontId="35" fillId="0" borderId="0" xfId="0" applyFont="1"/>
    <xf numFmtId="165" fontId="36" fillId="0" borderId="0" xfId="4" applyNumberFormat="1" applyFont="1" applyFill="1"/>
    <xf numFmtId="3" fontId="19" fillId="0" borderId="0" xfId="0" applyNumberFormat="1" applyFont="1"/>
    <xf numFmtId="165" fontId="2" fillId="0" borderId="0" xfId="4" applyNumberFormat="1" applyFont="1" applyFill="1" applyAlignment="1">
      <alignment horizontal="right"/>
    </xf>
    <xf numFmtId="3" fontId="4" fillId="0" borderId="0" xfId="3" applyNumberFormat="1" applyFont="1"/>
    <xf numFmtId="0" fontId="5" fillId="0" borderId="0" xfId="3" applyFont="1" applyAlignment="1">
      <alignment horizontal="center"/>
    </xf>
    <xf numFmtId="0" fontId="5" fillId="0" borderId="0" xfId="3" applyFont="1" applyAlignment="1">
      <alignment horizontal="center" vertical="center" wrapText="1"/>
    </xf>
    <xf numFmtId="14" fontId="5" fillId="0" borderId="0" xfId="3" applyNumberFormat="1" applyFont="1" applyAlignment="1">
      <alignment horizontal="center" vertical="center" wrapText="1"/>
    </xf>
    <xf numFmtId="0" fontId="5" fillId="0" borderId="1" xfId="3" applyFont="1" applyBorder="1" applyAlignment="1">
      <alignment horizontal="left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left"/>
    </xf>
    <xf numFmtId="14" fontId="5" fillId="0" borderId="0" xfId="3" quotePrefix="1" applyNumberFormat="1" applyFont="1" applyAlignment="1">
      <alignment horizontal="center" vertical="center"/>
    </xf>
    <xf numFmtId="14" fontId="5" fillId="0" borderId="0" xfId="3" applyNumberFormat="1" applyFont="1" applyAlignment="1">
      <alignment horizontal="center" vertical="center"/>
    </xf>
    <xf numFmtId="37" fontId="5" fillId="0" borderId="2" xfId="3" applyNumberFormat="1" applyFont="1" applyBorder="1" applyAlignment="1">
      <alignment horizontal="center" vertical="center" wrapText="1"/>
    </xf>
    <xf numFmtId="37" fontId="5" fillId="0" borderId="1" xfId="3" applyNumberFormat="1" applyFont="1" applyBorder="1" applyAlignment="1">
      <alignment horizontal="center" vertical="center" wrapText="1"/>
    </xf>
    <xf numFmtId="37" fontId="5" fillId="0" borderId="0" xfId="3" applyNumberFormat="1" applyFont="1" applyAlignment="1">
      <alignment horizontal="center" vertical="center" wrapText="1"/>
    </xf>
    <xf numFmtId="0" fontId="2" fillId="0" borderId="0" xfId="3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37" fontId="5" fillId="0" borderId="0" xfId="3" applyNumberFormat="1" applyFont="1" applyAlignment="1">
      <alignment horizontal="center"/>
    </xf>
    <xf numFmtId="0" fontId="5" fillId="0" borderId="2" xfId="3" applyFont="1" applyBorder="1" applyAlignment="1">
      <alignment horizontal="center" vertical="center" wrapText="1"/>
    </xf>
    <xf numFmtId="0" fontId="2" fillId="0" borderId="1" xfId="3" applyBorder="1" applyAlignment="1">
      <alignment horizontal="left"/>
    </xf>
    <xf numFmtId="0" fontId="5" fillId="0" borderId="0" xfId="3" applyFont="1" applyAlignment="1" applyProtection="1">
      <alignment horizontal="left" wrapText="1"/>
      <protection hidden="1"/>
    </xf>
  </cellXfs>
  <cellStyles count="8">
    <cellStyle name="Hiperlink" xfId="7" builtinId="8"/>
    <cellStyle name="Normal" xfId="0" builtinId="0"/>
    <cellStyle name="Normal 2" xfId="3" xr:uid="{EFDFDF7F-D052-46B7-97B4-8ED2841E1CCE}"/>
    <cellStyle name="Normal_Quadros 2004" xfId="6" xr:uid="{384CF5FF-45C9-4386-957C-E57ACDD76AB5}"/>
    <cellStyle name="Porcentagem" xfId="2" builtinId="5"/>
    <cellStyle name="Porcentagem 2" xfId="5" xr:uid="{C942EBD6-E9D0-4022-8A6D-C6A6837E2E10}"/>
    <cellStyle name="Vírgula" xfId="1" builtinId="3"/>
    <cellStyle name="Vírgula 2" xfId="4" xr:uid="{13ED037C-6A48-422E-A361-D2E1CA9449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80287</xdr:colOff>
      <xdr:row>0</xdr:row>
      <xdr:rowOff>0</xdr:rowOff>
    </xdr:from>
    <xdr:to>
      <xdr:col>15</xdr:col>
      <xdr:colOff>72074</xdr:colOff>
      <xdr:row>2</xdr:row>
      <xdr:rowOff>96560</xdr:rowOff>
    </xdr:to>
    <xdr:pic>
      <xdr:nvPicPr>
        <xdr:cNvPr id="6" name="Imagem 5" descr="MARCA-DAGUA">
          <a:extLst>
            <a:ext uri="{FF2B5EF4-FFF2-40B4-BE49-F238E27FC236}">
              <a16:creationId xmlns:a16="http://schemas.microsoft.com/office/drawing/2014/main" id="{51FA2B5D-12AD-4EDA-9E8E-EDD5D0DA6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2586" y="0"/>
          <a:ext cx="1634028" cy="549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403409</xdr:colOff>
      <xdr:row>0</xdr:row>
      <xdr:rowOff>171821</xdr:rowOff>
    </xdr:from>
    <xdr:to>
      <xdr:col>7</xdr:col>
      <xdr:colOff>819731</xdr:colOff>
      <xdr:row>4</xdr:row>
      <xdr:rowOff>11204</xdr:rowOff>
    </xdr:to>
    <xdr:pic>
      <xdr:nvPicPr>
        <xdr:cNvPr id="5" name="Imagem 4" descr="MARCA-DAGUA">
          <a:extLst>
            <a:ext uri="{FF2B5EF4-FFF2-40B4-BE49-F238E27FC236}">
              <a16:creationId xmlns:a16="http://schemas.microsoft.com/office/drawing/2014/main" id="{DF77DBFE-FFCC-47AF-BDEE-8B16069EE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8762" y="171821"/>
          <a:ext cx="1634028" cy="549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1</xdr:row>
      <xdr:rowOff>146050</xdr:rowOff>
    </xdr:from>
    <xdr:to>
      <xdr:col>7</xdr:col>
      <xdr:colOff>881553</xdr:colOff>
      <xdr:row>4</xdr:row>
      <xdr:rowOff>85539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ADF70F48-0B0A-48D5-8CF2-9987186C0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3775" y="355600"/>
          <a:ext cx="1634028" cy="549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0</xdr:row>
      <xdr:rowOff>66675</xdr:rowOff>
    </xdr:from>
    <xdr:to>
      <xdr:col>15</xdr:col>
      <xdr:colOff>1360</xdr:colOff>
      <xdr:row>4</xdr:row>
      <xdr:rowOff>27214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9010FFE5-5F8A-457E-A659-EE849C7C4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5775" y="66675"/>
          <a:ext cx="1630135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158750</xdr:colOff>
      <xdr:row>0</xdr:row>
      <xdr:rowOff>0</xdr:rowOff>
    </xdr:from>
    <xdr:to>
      <xdr:col>5</xdr:col>
      <xdr:colOff>694228</xdr:colOff>
      <xdr:row>2</xdr:row>
      <xdr:rowOff>91889</xdr:rowOff>
    </xdr:to>
    <xdr:pic>
      <xdr:nvPicPr>
        <xdr:cNvPr id="4" name="Imagem 3" descr="MARCA-DAGUA">
          <a:extLst>
            <a:ext uri="{FF2B5EF4-FFF2-40B4-BE49-F238E27FC236}">
              <a16:creationId xmlns:a16="http://schemas.microsoft.com/office/drawing/2014/main" id="{149EB59F-928E-471E-A57E-6CC5DFA03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1634028" cy="549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254791</xdr:colOff>
      <xdr:row>0</xdr:row>
      <xdr:rowOff>0</xdr:rowOff>
    </xdr:from>
    <xdr:to>
      <xdr:col>9</xdr:col>
      <xdr:colOff>171450</xdr:colOff>
      <xdr:row>3</xdr:row>
      <xdr:rowOff>36739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4B929038-D54E-475B-BFF6-857201E90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6241" y="0"/>
          <a:ext cx="1891509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F4853-F3AD-4C23-8B3D-F7FBA4647713}">
  <sheetPr>
    <pageSetUpPr fitToPage="1"/>
  </sheetPr>
  <dimension ref="A3:CL55"/>
  <sheetViews>
    <sheetView showGridLines="0" tabSelected="1" zoomScale="87" zoomScaleNormal="87" workbookViewId="0">
      <selection activeCell="J16" sqref="J16"/>
    </sheetView>
  </sheetViews>
  <sheetFormatPr defaultColWidth="11.453125" defaultRowHeight="18" x14ac:dyDescent="0.5"/>
  <cols>
    <col min="1" max="1" width="2" style="27" customWidth="1"/>
    <col min="2" max="2" width="48.7265625" style="1" customWidth="1"/>
    <col min="3" max="3" width="10.81640625" style="1" customWidth="1"/>
    <col min="4" max="5" width="11" style="1" customWidth="1"/>
    <col min="6" max="6" width="11.26953125" style="1" hidden="1" customWidth="1"/>
    <col min="7" max="7" width="11.26953125" style="20" hidden="1" customWidth="1"/>
    <col min="8" max="8" width="3.81640625" style="29" customWidth="1"/>
    <col min="9" max="9" width="2" style="17" customWidth="1"/>
    <col min="10" max="10" width="52.81640625" style="17" customWidth="1"/>
    <col min="11" max="13" width="12.1796875" style="17" customWidth="1"/>
    <col min="14" max="15" width="11.26953125" style="17" hidden="1" customWidth="1"/>
    <col min="16" max="16" width="9" style="17" customWidth="1"/>
    <col min="17" max="17" width="18.26953125" style="17" bestFit="1" customWidth="1"/>
    <col min="18" max="18" width="18.81640625" style="17" bestFit="1" customWidth="1"/>
    <col min="19" max="19" width="15.453125" style="17" bestFit="1" customWidth="1"/>
    <col min="20" max="21" width="18.81640625" style="17" bestFit="1" customWidth="1"/>
    <col min="22" max="90" width="11.453125" style="17"/>
    <col min="91" max="16384" width="11.453125" style="27"/>
  </cols>
  <sheetData>
    <row r="3" spans="1:21" x14ac:dyDescent="0.5">
      <c r="G3" s="28"/>
    </row>
    <row r="4" spans="1:21" ht="15" customHeight="1" x14ac:dyDescent="0.5">
      <c r="A4" s="166" t="s">
        <v>0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</row>
    <row r="5" spans="1:21" ht="15" customHeight="1" x14ac:dyDescent="0.5">
      <c r="A5" s="166" t="s">
        <v>186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</row>
    <row r="6" spans="1:21" ht="15" customHeight="1" x14ac:dyDescent="0.5">
      <c r="A6" s="166" t="s">
        <v>1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</row>
    <row r="7" spans="1:21" ht="15" customHeight="1" x14ac:dyDescent="0.5">
      <c r="A7" s="169" t="s">
        <v>2</v>
      </c>
      <c r="B7" s="169"/>
      <c r="C7" s="169"/>
      <c r="D7" s="169"/>
      <c r="E7" s="169"/>
      <c r="F7" s="169"/>
      <c r="G7" s="169"/>
      <c r="H7" s="32"/>
      <c r="I7" s="33"/>
      <c r="J7" s="33"/>
      <c r="K7" s="33"/>
      <c r="L7" s="33"/>
      <c r="M7" s="33"/>
      <c r="N7" s="33"/>
      <c r="O7" s="34"/>
    </row>
    <row r="8" spans="1:21" ht="15" customHeight="1" x14ac:dyDescent="0.5">
      <c r="A8" s="8"/>
      <c r="B8" s="38"/>
      <c r="C8" s="38"/>
      <c r="D8" s="38"/>
      <c r="E8" s="38"/>
      <c r="F8" s="38"/>
      <c r="G8" s="39"/>
      <c r="H8" s="30"/>
      <c r="I8" s="31"/>
      <c r="J8" s="31"/>
      <c r="K8" s="31"/>
      <c r="L8" s="31"/>
      <c r="M8" s="31"/>
      <c r="N8" s="31"/>
      <c r="O8" s="31"/>
    </row>
    <row r="9" spans="1:21" ht="15" customHeight="1" x14ac:dyDescent="0.5">
      <c r="A9" s="9" t="s">
        <v>39</v>
      </c>
      <c r="B9" s="9"/>
      <c r="C9" s="167" t="s">
        <v>3</v>
      </c>
      <c r="D9" s="168">
        <v>45657</v>
      </c>
      <c r="E9" s="168">
        <v>45291</v>
      </c>
      <c r="F9" s="168">
        <v>44926</v>
      </c>
      <c r="G9" s="168">
        <v>44561</v>
      </c>
      <c r="H9" s="30"/>
      <c r="I9" s="9" t="s">
        <v>40</v>
      </c>
      <c r="J9" s="9"/>
      <c r="K9" s="167" t="s">
        <v>3</v>
      </c>
      <c r="L9" s="168">
        <v>45657</v>
      </c>
      <c r="M9" s="168">
        <v>45291</v>
      </c>
      <c r="N9" s="168">
        <v>44926</v>
      </c>
      <c r="O9" s="168">
        <v>44561</v>
      </c>
    </row>
    <row r="10" spans="1:21" ht="15" customHeight="1" x14ac:dyDescent="0.5">
      <c r="A10" s="9"/>
      <c r="B10" s="9"/>
      <c r="C10" s="167" t="s">
        <v>4</v>
      </c>
      <c r="D10" s="167"/>
      <c r="E10" s="167"/>
      <c r="F10" s="167"/>
      <c r="G10" s="167"/>
      <c r="H10" s="30"/>
      <c r="I10" s="9"/>
      <c r="J10" s="9"/>
      <c r="K10" s="167" t="s">
        <v>4</v>
      </c>
      <c r="L10" s="167"/>
      <c r="M10" s="167"/>
      <c r="N10" s="167"/>
      <c r="O10" s="167"/>
    </row>
    <row r="11" spans="1:21" ht="15" customHeight="1" x14ac:dyDescent="0.5">
      <c r="A11" s="8"/>
      <c r="B11" s="11"/>
      <c r="C11" s="40"/>
      <c r="D11" s="40"/>
      <c r="E11" s="41"/>
      <c r="F11" s="40"/>
      <c r="G11" s="41"/>
      <c r="H11" s="41"/>
      <c r="I11" s="8"/>
      <c r="J11" s="11"/>
      <c r="K11" s="42"/>
      <c r="L11" s="42"/>
      <c r="M11" s="26"/>
      <c r="N11" s="42"/>
      <c r="O11" s="26"/>
    </row>
    <row r="12" spans="1:21" ht="15" customHeight="1" x14ac:dyDescent="0.5">
      <c r="A12" s="9" t="s">
        <v>44</v>
      </c>
      <c r="B12" s="11"/>
      <c r="C12" s="13"/>
      <c r="D12" s="13"/>
      <c r="E12" s="20"/>
      <c r="F12" s="13"/>
      <c r="H12" s="19"/>
      <c r="I12" s="9" t="s">
        <v>44</v>
      </c>
      <c r="J12" s="11"/>
      <c r="K12" s="42"/>
      <c r="L12" s="42"/>
      <c r="N12" s="42"/>
      <c r="Q12" s="19"/>
      <c r="R12" s="43"/>
      <c r="T12" s="43"/>
      <c r="U12" s="43"/>
    </row>
    <row r="13" spans="1:21" ht="14.25" customHeight="1" x14ac:dyDescent="0.5">
      <c r="A13" s="8"/>
      <c r="B13" s="9"/>
      <c r="C13" s="13"/>
      <c r="D13" s="13"/>
      <c r="E13" s="19"/>
      <c r="F13" s="13"/>
      <c r="G13" s="19"/>
      <c r="H13" s="19"/>
      <c r="I13" s="8"/>
      <c r="J13" s="9"/>
      <c r="K13" s="50"/>
      <c r="L13" s="50"/>
      <c r="M13" s="19"/>
      <c r="N13" s="6"/>
      <c r="O13" s="19"/>
      <c r="Q13" s="19"/>
      <c r="R13" s="43"/>
      <c r="T13" s="43"/>
      <c r="U13" s="43"/>
    </row>
    <row r="14" spans="1:21" ht="15" customHeight="1" x14ac:dyDescent="0.5">
      <c r="A14" s="8"/>
      <c r="B14" s="11" t="s">
        <v>5</v>
      </c>
      <c r="C14" s="13">
        <v>6</v>
      </c>
      <c r="D14" s="26">
        <v>128140</v>
      </c>
      <c r="E14" s="26">
        <v>96022</v>
      </c>
      <c r="F14" s="26">
        <v>84843</v>
      </c>
      <c r="G14" s="26">
        <v>96327</v>
      </c>
      <c r="H14" s="26"/>
      <c r="I14" s="8"/>
      <c r="J14" s="11" t="s">
        <v>6</v>
      </c>
      <c r="K14" s="13">
        <v>17</v>
      </c>
      <c r="L14" s="26">
        <v>70655</v>
      </c>
      <c r="M14" s="26">
        <v>54543</v>
      </c>
      <c r="N14" s="26">
        <v>84938</v>
      </c>
      <c r="O14" s="26">
        <v>84025</v>
      </c>
      <c r="Q14" s="26"/>
      <c r="R14" s="26"/>
      <c r="T14" s="26"/>
      <c r="U14" s="26"/>
    </row>
    <row r="15" spans="1:21" ht="15" customHeight="1" x14ac:dyDescent="0.5">
      <c r="A15" s="8"/>
      <c r="B15" s="11" t="s">
        <v>7</v>
      </c>
      <c r="C15" s="13">
        <v>7</v>
      </c>
      <c r="D15" s="26">
        <v>0</v>
      </c>
      <c r="E15" s="26">
        <v>52702</v>
      </c>
      <c r="F15" s="26">
        <v>52611</v>
      </c>
      <c r="G15" s="26">
        <v>0</v>
      </c>
      <c r="H15" s="26"/>
      <c r="I15" s="8"/>
      <c r="J15" s="11" t="s">
        <v>8</v>
      </c>
      <c r="K15" s="13">
        <v>18</v>
      </c>
      <c r="L15" s="26">
        <v>1593</v>
      </c>
      <c r="M15" s="26">
        <v>1418</v>
      </c>
      <c r="N15" s="26">
        <v>1231</v>
      </c>
      <c r="O15" s="26">
        <v>1035</v>
      </c>
      <c r="Q15" s="26"/>
      <c r="R15" s="26"/>
      <c r="T15" s="26"/>
      <c r="U15" s="26"/>
    </row>
    <row r="16" spans="1:21" ht="15" customHeight="1" x14ac:dyDescent="0.5">
      <c r="A16" s="8"/>
      <c r="B16" s="11" t="s">
        <v>9</v>
      </c>
      <c r="C16" s="13">
        <v>8</v>
      </c>
      <c r="D16" s="26">
        <v>57610</v>
      </c>
      <c r="E16" s="26">
        <v>33002</v>
      </c>
      <c r="F16" s="44">
        <v>61893</v>
      </c>
      <c r="G16" s="26">
        <v>53127.07129</v>
      </c>
      <c r="H16" s="26"/>
      <c r="I16" s="8"/>
      <c r="J16" s="11" t="s">
        <v>189</v>
      </c>
      <c r="K16" s="13">
        <v>19</v>
      </c>
      <c r="L16" s="26">
        <v>15153</v>
      </c>
      <c r="M16" s="26">
        <v>11785</v>
      </c>
      <c r="N16" s="26">
        <v>9992</v>
      </c>
      <c r="O16" s="26">
        <v>10060</v>
      </c>
      <c r="Q16" s="26"/>
      <c r="R16" s="26"/>
      <c r="T16" s="26"/>
      <c r="U16" s="26"/>
    </row>
    <row r="17" spans="1:21" ht="15" customHeight="1" x14ac:dyDescent="0.5">
      <c r="A17" s="8"/>
      <c r="B17" s="11" t="s">
        <v>10</v>
      </c>
      <c r="C17" s="13">
        <v>8</v>
      </c>
      <c r="D17" s="26">
        <v>65</v>
      </c>
      <c r="E17" s="26">
        <v>76</v>
      </c>
      <c r="F17" s="26">
        <v>0</v>
      </c>
      <c r="G17" s="26">
        <v>1452.9287100000001</v>
      </c>
      <c r="H17" s="26"/>
      <c r="I17" s="8"/>
      <c r="J17" s="11" t="s">
        <v>172</v>
      </c>
      <c r="L17" s="26">
        <v>385</v>
      </c>
      <c r="M17" s="26">
        <v>284</v>
      </c>
      <c r="N17" s="26">
        <v>0</v>
      </c>
      <c r="O17" s="26">
        <v>43</v>
      </c>
      <c r="Q17" s="26"/>
      <c r="R17" s="26"/>
      <c r="T17" s="26"/>
      <c r="U17" s="26"/>
    </row>
    <row r="18" spans="1:21" ht="15" customHeight="1" x14ac:dyDescent="0.5">
      <c r="A18" s="8"/>
      <c r="B18" s="11" t="s">
        <v>11</v>
      </c>
      <c r="C18" s="13">
        <v>9</v>
      </c>
      <c r="D18" s="26">
        <v>2225</v>
      </c>
      <c r="E18" s="26">
        <v>1581</v>
      </c>
      <c r="F18" s="26">
        <v>1732</v>
      </c>
      <c r="G18" s="26">
        <v>1238</v>
      </c>
      <c r="H18" s="26"/>
      <c r="I18" s="8"/>
      <c r="J18" s="11" t="s">
        <v>13</v>
      </c>
      <c r="K18" s="13" t="s">
        <v>192</v>
      </c>
      <c r="L18" s="26">
        <v>6908</v>
      </c>
      <c r="M18" s="26">
        <v>8871</v>
      </c>
      <c r="N18" s="26">
        <v>23</v>
      </c>
      <c r="O18" s="26">
        <v>9851</v>
      </c>
      <c r="Q18" s="26"/>
      <c r="R18" s="26"/>
      <c r="T18" s="26"/>
      <c r="U18" s="26"/>
    </row>
    <row r="19" spans="1:21" ht="15" customHeight="1" x14ac:dyDescent="0.5">
      <c r="A19" s="8"/>
      <c r="B19" s="11" t="s">
        <v>12</v>
      </c>
      <c r="C19" s="13">
        <v>10</v>
      </c>
      <c r="D19" s="26">
        <v>15064</v>
      </c>
      <c r="E19" s="26">
        <v>14616</v>
      </c>
      <c r="F19" s="26">
        <v>14088</v>
      </c>
      <c r="G19" s="26">
        <v>5936</v>
      </c>
      <c r="H19" s="26"/>
      <c r="I19" s="8"/>
      <c r="J19" s="11" t="s">
        <v>15</v>
      </c>
      <c r="K19" s="13"/>
      <c r="L19" s="26">
        <v>1366</v>
      </c>
      <c r="M19" s="26">
        <v>2264</v>
      </c>
      <c r="N19" s="26">
        <v>6891</v>
      </c>
      <c r="O19" s="26">
        <v>3821</v>
      </c>
      <c r="Q19" s="26"/>
      <c r="R19" s="26"/>
      <c r="T19" s="26"/>
      <c r="U19" s="26"/>
    </row>
    <row r="20" spans="1:21" ht="15" customHeight="1" x14ac:dyDescent="0.5">
      <c r="A20" s="8"/>
      <c r="B20" s="11" t="s">
        <v>14</v>
      </c>
      <c r="C20" s="13">
        <v>11</v>
      </c>
      <c r="D20" s="26">
        <v>126</v>
      </c>
      <c r="E20" s="26">
        <v>5254</v>
      </c>
      <c r="F20" s="26">
        <v>106</v>
      </c>
      <c r="G20" s="26">
        <v>756</v>
      </c>
      <c r="H20" s="26"/>
      <c r="I20" s="8"/>
      <c r="J20" s="11" t="s">
        <v>17</v>
      </c>
      <c r="K20" s="13">
        <v>20</v>
      </c>
      <c r="L20" s="26">
        <v>10634</v>
      </c>
      <c r="M20" s="26">
        <v>10640</v>
      </c>
      <c r="N20" s="26">
        <v>1535</v>
      </c>
      <c r="O20" s="26">
        <v>2559</v>
      </c>
      <c r="Q20" s="26"/>
      <c r="R20" s="26"/>
      <c r="T20" s="26"/>
      <c r="U20" s="26"/>
    </row>
    <row r="21" spans="1:21" ht="15" customHeight="1" x14ac:dyDescent="0.5">
      <c r="A21" s="8"/>
      <c r="B21" s="11" t="s">
        <v>16</v>
      </c>
      <c r="C21" s="13">
        <v>12</v>
      </c>
      <c r="D21" s="26">
        <v>432</v>
      </c>
      <c r="E21" s="26">
        <v>469</v>
      </c>
      <c r="F21" s="26">
        <v>714</v>
      </c>
      <c r="G21" s="26">
        <v>367</v>
      </c>
      <c r="H21" s="26"/>
      <c r="I21" s="8"/>
      <c r="J21" s="11" t="s">
        <v>20</v>
      </c>
      <c r="K21" s="13"/>
      <c r="L21" s="26">
        <v>469</v>
      </c>
      <c r="M21" s="26">
        <v>393</v>
      </c>
      <c r="N21" s="26">
        <v>6029</v>
      </c>
      <c r="O21" s="26">
        <v>237</v>
      </c>
      <c r="Q21" s="26"/>
      <c r="R21" s="26"/>
      <c r="S21" s="26"/>
      <c r="T21" s="26"/>
      <c r="U21" s="26"/>
    </row>
    <row r="22" spans="1:21" ht="15" customHeight="1" x14ac:dyDescent="0.5">
      <c r="A22" s="8"/>
      <c r="B22" s="11" t="s">
        <v>18</v>
      </c>
      <c r="C22" s="13"/>
      <c r="D22" s="26">
        <v>14</v>
      </c>
      <c r="E22" s="26">
        <v>307</v>
      </c>
      <c r="F22" s="26">
        <v>0</v>
      </c>
      <c r="G22" s="26">
        <v>46</v>
      </c>
      <c r="H22" s="26"/>
      <c r="I22" s="8"/>
      <c r="J22" s="27"/>
      <c r="K22" s="27"/>
      <c r="L22" s="26"/>
      <c r="M22" s="161"/>
      <c r="N22" s="26">
        <v>321</v>
      </c>
      <c r="O22" s="27"/>
      <c r="Q22" s="26"/>
      <c r="R22" s="26"/>
      <c r="T22" s="26"/>
      <c r="U22" s="26"/>
    </row>
    <row r="23" spans="1:21" ht="16.5" customHeight="1" x14ac:dyDescent="0.6">
      <c r="A23" s="8"/>
      <c r="B23" s="9" t="s">
        <v>21</v>
      </c>
      <c r="C23" s="13"/>
      <c r="D23" s="109">
        <f>SUM(D14:D22)</f>
        <v>203676</v>
      </c>
      <c r="E23" s="109">
        <v>204029</v>
      </c>
      <c r="F23" s="18">
        <v>216113</v>
      </c>
      <c r="G23" s="18">
        <v>159250</v>
      </c>
      <c r="H23" s="26"/>
      <c r="I23" s="8"/>
      <c r="J23" s="9" t="s">
        <v>22</v>
      </c>
      <c r="K23" s="13"/>
      <c r="L23" s="162">
        <f>SUM(L14:L22)</f>
        <v>107163</v>
      </c>
      <c r="M23" s="162">
        <v>90198</v>
      </c>
      <c r="N23" s="27"/>
      <c r="O23" s="19">
        <v>111827</v>
      </c>
      <c r="Q23" s="26"/>
      <c r="R23" s="26"/>
      <c r="T23" s="26"/>
      <c r="U23" s="26"/>
    </row>
    <row r="24" spans="1:21" ht="17.25" customHeight="1" x14ac:dyDescent="0.5">
      <c r="A24" s="8"/>
      <c r="E24" s="161"/>
      <c r="F24" s="20"/>
      <c r="J24" s="9"/>
      <c r="K24" s="13"/>
      <c r="L24" s="162"/>
      <c r="M24" s="162"/>
      <c r="N24" s="162">
        <v>111226</v>
      </c>
      <c r="O24" s="27"/>
      <c r="Q24" s="26"/>
      <c r="R24" s="43"/>
      <c r="T24" s="43"/>
      <c r="U24" s="43"/>
    </row>
    <row r="25" spans="1:21" ht="17.25" customHeight="1" x14ac:dyDescent="0.5">
      <c r="A25" s="9" t="s">
        <v>41</v>
      </c>
      <c r="B25" s="8"/>
      <c r="E25" s="20"/>
      <c r="F25" s="20"/>
      <c r="I25" s="9" t="s">
        <v>41</v>
      </c>
      <c r="J25" s="27"/>
      <c r="K25" s="27"/>
      <c r="L25" s="27"/>
      <c r="N25" s="27"/>
      <c r="O25" s="19"/>
      <c r="Q25" s="26"/>
      <c r="R25" s="43"/>
      <c r="T25" s="43"/>
      <c r="U25" s="43"/>
    </row>
    <row r="26" spans="1:21" ht="12" customHeight="1" x14ac:dyDescent="0.5">
      <c r="B26" s="27"/>
      <c r="C26" s="143"/>
      <c r="D26" s="143"/>
      <c r="E26" s="27"/>
      <c r="F26" s="27"/>
      <c r="G26" s="27"/>
      <c r="H26" s="26"/>
      <c r="I26" s="27"/>
      <c r="J26" s="11"/>
      <c r="K26" s="13"/>
      <c r="L26" s="13"/>
      <c r="N26" s="13"/>
      <c r="Q26" s="26"/>
      <c r="R26" s="43"/>
      <c r="T26" s="43"/>
      <c r="U26" s="43"/>
    </row>
    <row r="27" spans="1:21" ht="15" customHeight="1" x14ac:dyDescent="0.5">
      <c r="A27" s="11"/>
      <c r="B27" s="11" t="s">
        <v>23</v>
      </c>
      <c r="C27" s="13">
        <v>8</v>
      </c>
      <c r="D27" s="26">
        <v>22867</v>
      </c>
      <c r="E27" s="26">
        <v>22873</v>
      </c>
      <c r="F27" s="26">
        <v>22914</v>
      </c>
      <c r="G27" s="26">
        <v>22936</v>
      </c>
      <c r="H27" s="19"/>
      <c r="I27" s="8"/>
      <c r="J27" s="27"/>
      <c r="K27" s="13"/>
      <c r="L27" s="13"/>
      <c r="N27" s="13"/>
      <c r="O27" s="26">
        <v>29464</v>
      </c>
      <c r="Q27" s="19"/>
      <c r="R27" s="43"/>
      <c r="T27" s="43"/>
      <c r="U27" s="43"/>
    </row>
    <row r="28" spans="1:21" ht="15" customHeight="1" x14ac:dyDescent="0.5">
      <c r="A28" s="11"/>
      <c r="B28" s="11" t="s">
        <v>174</v>
      </c>
      <c r="C28" s="13">
        <v>8</v>
      </c>
      <c r="D28" s="26">
        <v>45</v>
      </c>
      <c r="E28" s="26">
        <v>39</v>
      </c>
      <c r="F28" s="26">
        <v>0</v>
      </c>
      <c r="G28" s="26">
        <v>4161</v>
      </c>
      <c r="H28" s="19"/>
      <c r="I28" s="8"/>
      <c r="J28" s="11" t="s">
        <v>8</v>
      </c>
      <c r="K28" s="13">
        <v>18</v>
      </c>
      <c r="L28" s="26">
        <v>27037</v>
      </c>
      <c r="M28" s="26">
        <v>28629</v>
      </c>
      <c r="N28" s="26">
        <v>29497</v>
      </c>
      <c r="O28" s="26">
        <v>23777</v>
      </c>
      <c r="Q28" s="26"/>
      <c r="R28" s="43"/>
      <c r="T28" s="43"/>
      <c r="U28" s="43"/>
    </row>
    <row r="29" spans="1:21" ht="15" customHeight="1" x14ac:dyDescent="0.5">
      <c r="A29" s="11"/>
      <c r="B29" s="11" t="s">
        <v>188</v>
      </c>
      <c r="C29" s="13">
        <v>10</v>
      </c>
      <c r="D29" s="26">
        <f>8769+460</f>
        <v>9229</v>
      </c>
      <c r="E29" s="26">
        <v>0</v>
      </c>
      <c r="F29" s="26">
        <v>4492</v>
      </c>
      <c r="G29" s="26">
        <v>76351</v>
      </c>
      <c r="H29" s="26"/>
      <c r="I29" s="8"/>
      <c r="J29" s="11" t="s">
        <v>17</v>
      </c>
      <c r="K29" s="13">
        <v>20</v>
      </c>
      <c r="L29" s="26">
        <v>22900</v>
      </c>
      <c r="M29" s="26">
        <v>23477</v>
      </c>
      <c r="N29" s="26">
        <v>23357</v>
      </c>
      <c r="O29" s="26">
        <v>12306</v>
      </c>
      <c r="Q29" s="26"/>
      <c r="R29" s="26"/>
      <c r="T29" s="26"/>
      <c r="U29" s="26"/>
    </row>
    <row r="30" spans="1:21" ht="15" customHeight="1" x14ac:dyDescent="0.5">
      <c r="A30" s="11"/>
      <c r="B30" s="11" t="s">
        <v>26</v>
      </c>
      <c r="C30" s="13">
        <v>13</v>
      </c>
      <c r="D30" s="26">
        <v>15444</v>
      </c>
      <c r="E30" s="26">
        <v>14373</v>
      </c>
      <c r="F30" s="26">
        <v>14169</v>
      </c>
      <c r="G30" s="26">
        <v>0</v>
      </c>
      <c r="H30" s="26"/>
      <c r="I30" s="8"/>
      <c r="J30" s="11" t="s">
        <v>19</v>
      </c>
      <c r="K30" s="13">
        <v>21</v>
      </c>
      <c r="L30" s="26">
        <v>25791</v>
      </c>
      <c r="M30" s="26">
        <v>335</v>
      </c>
      <c r="N30" s="26">
        <v>13294</v>
      </c>
      <c r="O30" s="26">
        <v>120</v>
      </c>
      <c r="Q30" s="26"/>
      <c r="R30" s="26"/>
      <c r="T30" s="26"/>
      <c r="U30" s="26"/>
    </row>
    <row r="31" spans="1:21" ht="15" customHeight="1" x14ac:dyDescent="0.5">
      <c r="A31" s="11"/>
      <c r="B31" s="11" t="s">
        <v>27</v>
      </c>
      <c r="C31" s="13">
        <v>11</v>
      </c>
      <c r="D31" s="26">
        <v>10452</v>
      </c>
      <c r="E31" s="26">
        <v>6241</v>
      </c>
      <c r="F31" s="26">
        <v>0</v>
      </c>
      <c r="G31" s="26">
        <v>2630</v>
      </c>
      <c r="H31" s="26"/>
      <c r="I31" s="27"/>
      <c r="J31" s="11" t="s">
        <v>24</v>
      </c>
      <c r="K31" s="13"/>
      <c r="L31" s="26">
        <v>1298</v>
      </c>
      <c r="M31" s="26">
        <v>1449</v>
      </c>
      <c r="N31" s="26">
        <v>1516</v>
      </c>
      <c r="O31" s="19">
        <v>65667</v>
      </c>
      <c r="Q31" s="26"/>
      <c r="R31" s="26"/>
      <c r="T31" s="26"/>
      <c r="U31" s="26"/>
    </row>
    <row r="32" spans="1:21" ht="15" customHeight="1" x14ac:dyDescent="0.5">
      <c r="B32" s="11" t="s">
        <v>28</v>
      </c>
      <c r="C32" s="13">
        <v>14</v>
      </c>
      <c r="D32" s="26">
        <v>6641</v>
      </c>
      <c r="E32" s="26">
        <v>3907</v>
      </c>
      <c r="F32" s="26">
        <v>3842</v>
      </c>
      <c r="G32" s="26">
        <v>1</v>
      </c>
      <c r="H32" s="26"/>
      <c r="I32" s="11"/>
      <c r="J32" s="9" t="s">
        <v>25</v>
      </c>
      <c r="L32" s="162">
        <f>SUM(L28:L31)</f>
        <v>77026</v>
      </c>
      <c r="M32" s="162">
        <v>53890</v>
      </c>
      <c r="N32" s="162">
        <v>67664</v>
      </c>
      <c r="Q32" s="26"/>
      <c r="R32" s="26"/>
      <c r="T32" s="26"/>
      <c r="U32" s="26"/>
    </row>
    <row r="33" spans="1:90" ht="15" customHeight="1" x14ac:dyDescent="0.5">
      <c r="B33" s="11" t="s">
        <v>30</v>
      </c>
      <c r="C33" s="13"/>
      <c r="D33" s="26">
        <v>1</v>
      </c>
      <c r="E33" s="26">
        <v>1</v>
      </c>
      <c r="F33" s="26">
        <v>1</v>
      </c>
      <c r="G33" s="26">
        <v>13958</v>
      </c>
      <c r="H33" s="26"/>
      <c r="I33" s="9"/>
      <c r="O33" s="19">
        <v>177494</v>
      </c>
      <c r="Q33" s="26"/>
      <c r="R33" s="43"/>
      <c r="T33" s="43"/>
      <c r="U33" s="43"/>
    </row>
    <row r="34" spans="1:90" ht="15" customHeight="1" x14ac:dyDescent="0.5">
      <c r="A34" s="11"/>
      <c r="B34" s="11" t="s">
        <v>32</v>
      </c>
      <c r="C34" s="13">
        <v>15</v>
      </c>
      <c r="D34" s="26">
        <v>8685</v>
      </c>
      <c r="E34" s="26">
        <v>10986</v>
      </c>
      <c r="F34" s="26">
        <v>12800</v>
      </c>
      <c r="G34" s="26">
        <v>151850</v>
      </c>
      <c r="H34" s="26"/>
      <c r="I34" s="9" t="s">
        <v>42</v>
      </c>
      <c r="L34" s="162">
        <f>L32+L23</f>
        <v>184189</v>
      </c>
      <c r="M34" s="162">
        <v>144088</v>
      </c>
      <c r="N34" s="162">
        <v>178890</v>
      </c>
      <c r="O34" s="27"/>
      <c r="P34" s="35"/>
      <c r="Q34" s="26"/>
      <c r="R34" s="43"/>
      <c r="T34" s="43"/>
      <c r="U34" s="43"/>
    </row>
    <row r="35" spans="1:90" ht="15" customHeight="1" x14ac:dyDescent="0.5">
      <c r="A35" s="11"/>
      <c r="B35" s="11" t="s">
        <v>34</v>
      </c>
      <c r="C35" s="13">
        <v>16</v>
      </c>
      <c r="D35" s="26">
        <v>179859</v>
      </c>
      <c r="E35" s="26">
        <v>171308</v>
      </c>
      <c r="F35" s="26">
        <v>156312</v>
      </c>
      <c r="H35" s="26"/>
      <c r="I35" s="9" t="s">
        <v>29</v>
      </c>
      <c r="J35" s="27"/>
      <c r="K35" s="27"/>
      <c r="L35" s="27"/>
      <c r="N35" s="27"/>
      <c r="P35" s="35"/>
      <c r="Q35" s="26"/>
      <c r="R35" s="43"/>
      <c r="T35" s="43"/>
      <c r="U35" s="43"/>
    </row>
    <row r="36" spans="1:90" ht="15" customHeight="1" x14ac:dyDescent="0.5">
      <c r="A36" s="8"/>
      <c r="E36" s="161"/>
      <c r="G36" s="19">
        <v>271887</v>
      </c>
      <c r="H36" s="26"/>
      <c r="I36" s="8"/>
      <c r="K36" s="13"/>
      <c r="L36" s="13"/>
      <c r="O36" s="26">
        <v>161299</v>
      </c>
      <c r="P36" s="35"/>
      <c r="Q36" s="26"/>
      <c r="R36" s="43"/>
      <c r="T36" s="43"/>
      <c r="U36" s="43"/>
    </row>
    <row r="37" spans="1:90" ht="16.5" customHeight="1" x14ac:dyDescent="0.5">
      <c r="A37" s="42"/>
      <c r="B37" s="4" t="s">
        <v>43</v>
      </c>
      <c r="C37" s="42"/>
      <c r="D37" s="162">
        <f>SUM(D27:D35)</f>
        <v>253223</v>
      </c>
      <c r="E37" s="162">
        <v>229728</v>
      </c>
      <c r="F37" s="19">
        <v>214530</v>
      </c>
      <c r="H37" s="26"/>
      <c r="I37" s="8"/>
      <c r="J37" s="11" t="s">
        <v>31</v>
      </c>
      <c r="K37" s="13" t="s">
        <v>190</v>
      </c>
      <c r="L37" s="26">
        <v>201932</v>
      </c>
      <c r="M37" s="26">
        <v>187177</v>
      </c>
      <c r="N37" s="26">
        <v>176877</v>
      </c>
      <c r="O37" s="26">
        <v>48657</v>
      </c>
      <c r="P37" s="35"/>
      <c r="R37" s="43"/>
      <c r="T37" s="43"/>
      <c r="U37" s="43"/>
    </row>
    <row r="38" spans="1:90" ht="15" customHeight="1" x14ac:dyDescent="0.5">
      <c r="A38" s="8"/>
      <c r="E38" s="161"/>
      <c r="H38" s="26"/>
      <c r="J38" s="11" t="s">
        <v>33</v>
      </c>
      <c r="K38" s="13" t="s">
        <v>191</v>
      </c>
      <c r="L38" s="26">
        <v>51914</v>
      </c>
      <c r="M38" s="26">
        <v>54067</v>
      </c>
      <c r="N38" s="26">
        <v>47344</v>
      </c>
      <c r="O38" s="26">
        <v>43687</v>
      </c>
      <c r="P38" s="35"/>
      <c r="Q38" s="43"/>
      <c r="R38" s="43"/>
      <c r="T38" s="43"/>
      <c r="U38" s="43"/>
    </row>
    <row r="39" spans="1:90" ht="15" customHeight="1" x14ac:dyDescent="0.5">
      <c r="A39" s="8"/>
      <c r="E39" s="161"/>
      <c r="H39" s="26"/>
      <c r="J39" s="11" t="s">
        <v>35</v>
      </c>
      <c r="K39" s="13" t="s">
        <v>192</v>
      </c>
      <c r="L39" s="26">
        <v>18864</v>
      </c>
      <c r="M39" s="26">
        <v>48425</v>
      </c>
      <c r="N39" s="26">
        <v>27532</v>
      </c>
      <c r="O39" s="26"/>
      <c r="P39" s="35"/>
      <c r="Q39" s="43"/>
      <c r="R39" s="43"/>
      <c r="T39" s="43"/>
      <c r="U39" s="43"/>
    </row>
    <row r="40" spans="1:90" ht="15" customHeight="1" x14ac:dyDescent="0.5">
      <c r="B40" s="27"/>
      <c r="C40" s="27"/>
      <c r="D40" s="27"/>
      <c r="E40" s="161"/>
      <c r="F40" s="27"/>
      <c r="G40" s="27"/>
      <c r="H40" s="30"/>
      <c r="J40" s="11"/>
      <c r="K40" s="13"/>
      <c r="L40" s="13"/>
      <c r="M40" s="26">
        <v>0</v>
      </c>
      <c r="N40" s="26"/>
      <c r="O40" s="19">
        <v>253643</v>
      </c>
      <c r="P40" s="35"/>
      <c r="Q40" s="43"/>
      <c r="R40" s="43"/>
      <c r="T40" s="43"/>
      <c r="U40" s="43"/>
    </row>
    <row r="41" spans="1:90" ht="18.75" customHeight="1" x14ac:dyDescent="0.5">
      <c r="H41" s="30"/>
      <c r="I41" s="27"/>
      <c r="J41" s="9" t="s">
        <v>36</v>
      </c>
      <c r="L41" s="162">
        <f>SUM(L37:L39)</f>
        <v>272710</v>
      </c>
      <c r="M41" s="162">
        <v>289669</v>
      </c>
      <c r="N41" s="162">
        <v>251753</v>
      </c>
      <c r="O41" s="27"/>
      <c r="P41" s="35"/>
      <c r="Q41" s="43"/>
      <c r="R41" s="43"/>
      <c r="T41" s="43"/>
      <c r="U41" s="43"/>
    </row>
    <row r="42" spans="1:90" ht="12" customHeight="1" x14ac:dyDescent="0.5">
      <c r="A42" s="8"/>
      <c r="E42" s="20"/>
      <c r="H42" s="27"/>
    </row>
    <row r="43" spans="1:90" ht="20.149999999999999" customHeight="1" x14ac:dyDescent="0.5">
      <c r="A43" s="9" t="s">
        <v>37</v>
      </c>
      <c r="B43" s="8"/>
      <c r="C43" s="8"/>
      <c r="D43" s="162">
        <f>D23+D37</f>
        <v>456899</v>
      </c>
      <c r="E43" s="162">
        <v>433757</v>
      </c>
      <c r="I43" s="9" t="s">
        <v>38</v>
      </c>
      <c r="J43" s="11"/>
      <c r="K43" s="11"/>
      <c r="L43" s="162">
        <f>L41+L34</f>
        <v>456899</v>
      </c>
      <c r="M43" s="162">
        <v>433757</v>
      </c>
      <c r="N43" s="162">
        <v>430643</v>
      </c>
      <c r="O43" s="19">
        <v>431137</v>
      </c>
    </row>
    <row r="44" spans="1:90" ht="20.149999999999999" customHeight="1" x14ac:dyDescent="0.5">
      <c r="F44" s="19">
        <v>430643</v>
      </c>
      <c r="G44" s="19">
        <v>431137</v>
      </c>
      <c r="H44" s="30"/>
      <c r="Q44" s="19"/>
      <c r="R44" s="43"/>
      <c r="T44" s="43"/>
      <c r="U44" s="43"/>
    </row>
    <row r="45" spans="1:90" s="47" customFormat="1" ht="21.75" customHeight="1" x14ac:dyDescent="0.5">
      <c r="A45" s="23" t="s">
        <v>198</v>
      </c>
      <c r="B45" s="23"/>
      <c r="C45" s="23"/>
      <c r="D45" s="23"/>
      <c r="E45" s="23"/>
      <c r="F45" s="1"/>
      <c r="G45" s="19"/>
      <c r="H45" s="29"/>
      <c r="I45" s="33"/>
      <c r="J45" s="33"/>
      <c r="K45" s="33"/>
      <c r="L45" s="33"/>
      <c r="M45" s="33"/>
      <c r="N45" s="33"/>
      <c r="O45" s="33"/>
      <c r="P45" s="43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</row>
    <row r="46" spans="1:90" ht="21.75" customHeight="1" x14ac:dyDescent="0.5">
      <c r="B46" s="53"/>
      <c r="C46" s="52"/>
      <c r="D46" s="52"/>
      <c r="E46" s="52"/>
      <c r="F46" s="51"/>
      <c r="G46" s="53"/>
    </row>
    <row r="47" spans="1:90" ht="21.75" customHeight="1" x14ac:dyDescent="0.5">
      <c r="B47" s="53"/>
      <c r="C47" s="52"/>
      <c r="D47" s="52"/>
      <c r="E47" s="52"/>
      <c r="F47" s="51"/>
      <c r="G47" s="53"/>
    </row>
    <row r="48" spans="1:90" x14ac:dyDescent="0.5">
      <c r="B48" s="144" t="s">
        <v>171</v>
      </c>
      <c r="C48" s="144"/>
      <c r="D48" s="144"/>
      <c r="E48" s="144"/>
      <c r="F48" s="53"/>
      <c r="G48" s="53"/>
      <c r="I48" s="148"/>
      <c r="J48" s="144" t="s">
        <v>165</v>
      </c>
      <c r="K48" s="147"/>
      <c r="L48" s="147"/>
      <c r="M48" s="147"/>
      <c r="N48" s="147"/>
    </row>
    <row r="49" spans="2:14" x14ac:dyDescent="0.5">
      <c r="B49" s="144" t="s">
        <v>211</v>
      </c>
      <c r="C49" s="144"/>
      <c r="D49" s="144"/>
      <c r="E49" s="144"/>
      <c r="F49" s="145"/>
      <c r="G49" s="146"/>
      <c r="H49" s="146"/>
      <c r="I49" s="148"/>
      <c r="J49" s="144" t="s">
        <v>166</v>
      </c>
      <c r="K49" s="147"/>
      <c r="L49" s="147"/>
      <c r="M49" s="147"/>
      <c r="N49" s="147"/>
    </row>
    <row r="50" spans="2:14" x14ac:dyDescent="0.5">
      <c r="B50" s="144"/>
      <c r="C50" s="144"/>
      <c r="D50" s="144"/>
      <c r="E50" s="144"/>
      <c r="F50" s="145"/>
      <c r="G50" s="146"/>
      <c r="H50" s="146"/>
      <c r="I50" s="148"/>
      <c r="J50" s="144"/>
      <c r="K50" s="147"/>
      <c r="L50" s="147"/>
      <c r="M50" s="147"/>
      <c r="N50" s="147"/>
    </row>
    <row r="51" spans="2:14" hidden="1" x14ac:dyDescent="0.5">
      <c r="B51" s="144"/>
      <c r="C51" s="144"/>
      <c r="D51" s="144"/>
      <c r="E51" s="144"/>
      <c r="F51" s="145"/>
      <c r="G51" s="146"/>
      <c r="H51" s="146"/>
      <c r="I51" s="148"/>
      <c r="J51" s="144"/>
      <c r="K51" s="147"/>
      <c r="L51" s="147"/>
      <c r="M51" s="147"/>
      <c r="N51" s="147"/>
    </row>
    <row r="52" spans="2:14" x14ac:dyDescent="0.5">
      <c r="B52" s="144"/>
      <c r="C52" s="144"/>
      <c r="D52" s="144"/>
      <c r="E52" s="144"/>
      <c r="F52" s="145"/>
      <c r="G52" s="146"/>
      <c r="H52" s="146"/>
      <c r="I52" s="148"/>
      <c r="J52" s="144"/>
      <c r="K52" s="147"/>
      <c r="L52" s="147"/>
      <c r="M52" s="147"/>
      <c r="N52" s="147"/>
    </row>
    <row r="53" spans="2:14" x14ac:dyDescent="0.5">
      <c r="B53" s="144" t="s">
        <v>167</v>
      </c>
      <c r="C53" s="144"/>
      <c r="D53" s="144"/>
      <c r="E53" s="144"/>
      <c r="F53" s="145"/>
      <c r="G53" s="146"/>
      <c r="H53" s="146"/>
      <c r="I53" s="148"/>
      <c r="J53" s="144" t="s">
        <v>168</v>
      </c>
      <c r="K53" s="147"/>
      <c r="L53" s="147"/>
      <c r="M53" s="147"/>
      <c r="N53" s="147"/>
    </row>
    <row r="54" spans="2:14" x14ac:dyDescent="0.5">
      <c r="B54" s="144" t="s">
        <v>169</v>
      </c>
      <c r="C54" s="144"/>
      <c r="D54" s="144"/>
      <c r="E54" s="144"/>
      <c r="F54" s="145"/>
      <c r="G54" s="146"/>
      <c r="H54" s="146"/>
      <c r="I54" s="54"/>
      <c r="J54" s="144" t="s">
        <v>170</v>
      </c>
      <c r="K54" s="147"/>
      <c r="L54" s="147"/>
      <c r="M54" s="147"/>
      <c r="N54" s="147"/>
    </row>
    <row r="55" spans="2:14" x14ac:dyDescent="0.5">
      <c r="F55" s="145"/>
      <c r="G55" s="146"/>
      <c r="H55" s="146"/>
    </row>
  </sheetData>
  <mergeCells count="14">
    <mergeCell ref="A5:O5"/>
    <mergeCell ref="A4:O4"/>
    <mergeCell ref="K9:K10"/>
    <mergeCell ref="N9:N10"/>
    <mergeCell ref="O9:O10"/>
    <mergeCell ref="A6:O6"/>
    <mergeCell ref="A7:G7"/>
    <mergeCell ref="C9:C10"/>
    <mergeCell ref="F9:F10"/>
    <mergeCell ref="G9:G10"/>
    <mergeCell ref="D9:D10"/>
    <mergeCell ref="L9:L10"/>
    <mergeCell ref="E9:E10"/>
    <mergeCell ref="M9:M10"/>
  </mergeCells>
  <printOptions horizontalCentered="1" verticalCentered="1"/>
  <pageMargins left="0.78740157480314965" right="0.78740157480314965" top="0" bottom="0" header="0.31496062992125984" footer="0.31496062992125984"/>
  <pageSetup paperSize="9" scale="69" orientation="landscape" r:id="rId1"/>
  <headerFooter>
    <oddFooter>&amp;R1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A0C5C-035E-4DBB-ACE5-ABD4CE0C9628}">
  <sheetPr>
    <pageSetUpPr fitToPage="1"/>
  </sheetPr>
  <dimension ref="B4:Y90"/>
  <sheetViews>
    <sheetView showGridLines="0" topLeftCell="A77" zoomScale="85" zoomScaleNormal="85" workbookViewId="0">
      <selection activeCell="B12" sqref="B12"/>
    </sheetView>
  </sheetViews>
  <sheetFormatPr defaultColWidth="11.453125" defaultRowHeight="16.5" x14ac:dyDescent="0.45"/>
  <cols>
    <col min="1" max="1" width="3.7265625" style="1" customWidth="1"/>
    <col min="2" max="2" width="2.7265625" style="61" customWidth="1"/>
    <col min="3" max="3" width="55.81640625" style="1" customWidth="1"/>
    <col min="4" max="4" width="14.26953125" style="1" customWidth="1"/>
    <col min="5" max="5" width="4" style="20" customWidth="1"/>
    <col min="6" max="6" width="13.453125" style="20" customWidth="1"/>
    <col min="7" max="7" width="4" style="20" customWidth="1"/>
    <col min="8" max="8" width="13.453125" style="20" customWidth="1"/>
    <col min="9" max="9" width="12.453125" style="20" hidden="1" customWidth="1"/>
    <col min="10" max="10" width="4.81640625" style="20" hidden="1" customWidth="1"/>
    <col min="11" max="11" width="15.54296875" style="20" hidden="1" customWidth="1"/>
    <col min="12" max="12" width="10.54296875" style="20" hidden="1" customWidth="1"/>
    <col min="13" max="13" width="13.7265625" style="20" hidden="1" customWidth="1"/>
    <col min="14" max="14" width="6" style="20" hidden="1" customWidth="1"/>
    <col min="15" max="15" width="13.7265625" style="20" hidden="1" customWidth="1"/>
    <col min="16" max="16" width="6" style="20" hidden="1" customWidth="1"/>
    <col min="17" max="17" width="13.7265625" style="20" hidden="1" customWidth="1"/>
    <col min="18" max="18" width="6" style="20" hidden="1" customWidth="1"/>
    <col min="19" max="19" width="13.7265625" style="20" hidden="1" customWidth="1"/>
    <col min="20" max="20" width="6.26953125" style="1" customWidth="1"/>
    <col min="21" max="21" width="17.81640625" style="1" customWidth="1"/>
    <col min="22" max="22" width="17" style="1" bestFit="1" customWidth="1"/>
    <col min="23" max="23" width="12.453125" style="1" bestFit="1" customWidth="1"/>
    <col min="24" max="25" width="14.7265625" style="1" bestFit="1" customWidth="1"/>
    <col min="26" max="16384" width="11.453125" style="1"/>
  </cols>
  <sheetData>
    <row r="4" spans="2:22" ht="6.75" customHeight="1" x14ac:dyDescent="0.45"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</row>
    <row r="5" spans="2:22" ht="6.75" customHeight="1" x14ac:dyDescent="0.4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2:22" ht="6.75" customHeight="1" x14ac:dyDescent="0.4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2:22" ht="15" customHeight="1" x14ac:dyDescent="0.45">
      <c r="B7" s="166" t="s">
        <v>0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</row>
    <row r="8" spans="2:22" ht="15" customHeight="1" x14ac:dyDescent="0.45">
      <c r="B8" s="166" t="str">
        <f>BALANÇO!A5</f>
        <v>DEMONSTRAÇÕES FINANCEIRAS LEVANTADAS EM 31 DE DEZEMBRO DE 2024 E 31 DE DEZEMBRO DE 2023</v>
      </c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</row>
    <row r="9" spans="2:22" ht="15" customHeight="1" x14ac:dyDescent="0.45">
      <c r="B9" s="4"/>
      <c r="C9" s="4"/>
      <c r="D9" s="4"/>
      <c r="E9" s="4"/>
      <c r="F9" s="11"/>
      <c r="G9" s="4"/>
      <c r="H9" s="11"/>
      <c r="I9" s="11"/>
      <c r="J9" s="11"/>
      <c r="K9" s="4"/>
      <c r="L9" s="4"/>
      <c r="M9" s="11"/>
      <c r="N9" s="4"/>
      <c r="O9" s="11"/>
      <c r="P9" s="4"/>
      <c r="Q9" s="11"/>
      <c r="R9" s="4"/>
      <c r="S9" s="11"/>
      <c r="T9" s="4"/>
    </row>
    <row r="10" spans="2:22" ht="15" customHeight="1" x14ac:dyDescent="0.45">
      <c r="B10" s="166" t="s">
        <v>45</v>
      </c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</row>
    <row r="11" spans="2:22" ht="15" customHeight="1" x14ac:dyDescent="0.45">
      <c r="B11" s="55" t="s">
        <v>2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  <c r="O11" s="55"/>
      <c r="P11" s="56"/>
      <c r="Q11" s="55"/>
      <c r="R11" s="56"/>
      <c r="S11" s="55"/>
    </row>
    <row r="12" spans="2:22" ht="15" customHeight="1" x14ac:dyDescent="0.45">
      <c r="B12" s="4"/>
      <c r="C12" s="4"/>
      <c r="D12" s="4"/>
      <c r="E12" s="4"/>
      <c r="F12" s="4"/>
      <c r="G12" s="4"/>
      <c r="H12" s="4"/>
      <c r="I12" s="4"/>
      <c r="J12" s="1"/>
      <c r="K12" s="67"/>
      <c r="L12" s="4"/>
      <c r="M12" s="4"/>
      <c r="N12" s="4"/>
      <c r="O12" s="4"/>
      <c r="P12" s="4"/>
      <c r="Q12" s="4"/>
      <c r="R12" s="4"/>
      <c r="S12" s="4"/>
      <c r="T12" s="4"/>
    </row>
    <row r="13" spans="2:22" ht="12" customHeight="1" x14ac:dyDescent="0.45">
      <c r="B13" s="4"/>
      <c r="C13" s="4"/>
      <c r="D13" s="167" t="s">
        <v>3</v>
      </c>
      <c r="E13" s="4"/>
      <c r="F13" s="172">
        <v>45657</v>
      </c>
      <c r="G13" s="4"/>
      <c r="H13" s="172">
        <v>45291</v>
      </c>
      <c r="I13" s="172">
        <v>44926</v>
      </c>
      <c r="J13" s="1"/>
      <c r="K13" s="172">
        <v>44561</v>
      </c>
      <c r="L13" s="170">
        <v>2019</v>
      </c>
      <c r="M13" s="170">
        <v>2015</v>
      </c>
      <c r="N13" s="4"/>
      <c r="O13" s="170">
        <v>2014</v>
      </c>
      <c r="P13" s="4"/>
      <c r="Q13" s="170">
        <v>2013</v>
      </c>
      <c r="R13" s="4"/>
      <c r="S13" s="170">
        <v>2012</v>
      </c>
      <c r="T13" s="10"/>
    </row>
    <row r="14" spans="2:22" ht="12.75" customHeight="1" x14ac:dyDescent="0.45">
      <c r="B14" s="8"/>
      <c r="C14" s="11"/>
      <c r="D14" s="167"/>
      <c r="E14" s="16"/>
      <c r="F14" s="173"/>
      <c r="G14" s="16"/>
      <c r="H14" s="173"/>
      <c r="I14" s="173"/>
      <c r="J14" s="1"/>
      <c r="K14" s="173"/>
      <c r="L14" s="170"/>
      <c r="M14" s="170"/>
      <c r="N14" s="16"/>
      <c r="O14" s="170"/>
      <c r="P14" s="16"/>
      <c r="Q14" s="170"/>
      <c r="R14" s="16"/>
      <c r="S14" s="170"/>
      <c r="T14" s="10"/>
    </row>
    <row r="15" spans="2:22" ht="18" hidden="1" customHeight="1" x14ac:dyDescent="0.45">
      <c r="B15" s="8"/>
      <c r="C15" s="11"/>
      <c r="D15" s="6"/>
      <c r="E15" s="16"/>
      <c r="F15" s="16"/>
      <c r="G15" s="16"/>
      <c r="H15" s="16"/>
      <c r="I15" s="16"/>
      <c r="J15" s="1"/>
      <c r="K15" s="16" t="s">
        <v>46</v>
      </c>
      <c r="L15" s="16"/>
      <c r="M15" s="16"/>
      <c r="N15" s="16"/>
      <c r="O15" s="68" t="s">
        <v>47</v>
      </c>
      <c r="P15" s="16"/>
      <c r="Q15" s="16"/>
      <c r="R15" s="16"/>
      <c r="S15" s="16"/>
      <c r="T15" s="6"/>
    </row>
    <row r="16" spans="2:22" ht="18" hidden="1" customHeight="1" x14ac:dyDescent="0.45">
      <c r="B16" s="9" t="s">
        <v>48</v>
      </c>
      <c r="C16" s="11"/>
      <c r="D16" s="59"/>
      <c r="E16" s="19"/>
      <c r="F16" s="19">
        <v>193948.77411</v>
      </c>
      <c r="G16" s="19"/>
      <c r="H16" s="19">
        <v>193948.77411</v>
      </c>
      <c r="I16" s="19">
        <v>193948.77411</v>
      </c>
      <c r="J16" s="1"/>
      <c r="K16" s="19"/>
      <c r="L16" s="19"/>
      <c r="M16" s="19">
        <v>597164402</v>
      </c>
      <c r="N16" s="19"/>
      <c r="O16" s="19">
        <v>508787569</v>
      </c>
      <c r="P16" s="19"/>
      <c r="Q16" s="19">
        <v>471865368</v>
      </c>
      <c r="R16" s="19"/>
      <c r="S16" s="19">
        <v>337588352</v>
      </c>
      <c r="T16" s="11"/>
      <c r="V16" s="28"/>
    </row>
    <row r="17" spans="2:22" ht="18" hidden="1" customHeight="1" x14ac:dyDescent="0.45">
      <c r="B17" s="9"/>
      <c r="C17" s="11"/>
      <c r="D17" s="59"/>
      <c r="E17" s="19"/>
      <c r="F17" s="19"/>
      <c r="G17" s="19"/>
      <c r="H17" s="19"/>
      <c r="I17" s="19"/>
      <c r="J17" s="1"/>
      <c r="K17" s="19"/>
      <c r="L17" s="19"/>
      <c r="M17" s="19"/>
      <c r="N17" s="19"/>
      <c r="O17" s="19"/>
      <c r="P17" s="19"/>
      <c r="Q17" s="19"/>
      <c r="R17" s="19"/>
      <c r="S17" s="19"/>
      <c r="T17" s="11"/>
      <c r="V17" s="28"/>
    </row>
    <row r="18" spans="2:22" ht="18" hidden="1" customHeight="1" x14ac:dyDescent="0.45">
      <c r="B18" s="8"/>
      <c r="C18" s="11" t="s">
        <v>49</v>
      </c>
      <c r="D18" s="59"/>
      <c r="E18" s="16"/>
      <c r="F18" s="16">
        <v>193948.77411</v>
      </c>
      <c r="G18" s="16"/>
      <c r="H18" s="16">
        <v>193948.77411</v>
      </c>
      <c r="I18" s="16">
        <v>193948.77411</v>
      </c>
      <c r="J18" s="1"/>
      <c r="K18" s="16"/>
      <c r="L18" s="16"/>
      <c r="M18" s="16">
        <v>597164402</v>
      </c>
      <c r="N18" s="16"/>
      <c r="O18" s="16">
        <v>508787569</v>
      </c>
      <c r="P18" s="16"/>
      <c r="Q18" s="16">
        <v>471865368</v>
      </c>
      <c r="R18" s="16"/>
      <c r="S18" s="16">
        <v>337588352</v>
      </c>
      <c r="T18" s="11"/>
      <c r="V18" s="28"/>
    </row>
    <row r="19" spans="2:22" ht="18" hidden="1" customHeight="1" x14ac:dyDescent="0.45">
      <c r="B19" s="8"/>
      <c r="C19" s="11"/>
      <c r="D19" s="59"/>
      <c r="E19" s="16"/>
      <c r="F19" s="16"/>
      <c r="G19" s="16"/>
      <c r="H19" s="16"/>
      <c r="I19" s="16"/>
      <c r="J19" s="1"/>
      <c r="K19" s="16"/>
      <c r="L19" s="16"/>
      <c r="M19" s="16"/>
      <c r="N19" s="16"/>
      <c r="O19" s="16"/>
      <c r="P19" s="16"/>
      <c r="Q19" s="16"/>
      <c r="R19" s="16"/>
      <c r="S19" s="16"/>
      <c r="T19" s="11"/>
      <c r="V19" s="28"/>
    </row>
    <row r="20" spans="2:22" ht="18" hidden="1" customHeight="1" x14ac:dyDescent="0.45">
      <c r="B20" s="9" t="s">
        <v>50</v>
      </c>
      <c r="C20" s="11"/>
      <c r="D20" s="59"/>
      <c r="E20" s="19"/>
      <c r="F20" s="19">
        <v>-58700.574039999992</v>
      </c>
      <c r="G20" s="19"/>
      <c r="H20" s="19">
        <v>-58700.574039999992</v>
      </c>
      <c r="I20" s="19">
        <v>-58700.574039999992</v>
      </c>
      <c r="J20" s="1"/>
      <c r="K20" s="19"/>
      <c r="L20" s="19"/>
      <c r="M20" s="19">
        <v>-128279414</v>
      </c>
      <c r="N20" s="19"/>
      <c r="O20" s="19">
        <v>-112366999</v>
      </c>
      <c r="P20" s="19"/>
      <c r="Q20" s="19">
        <v>-104117392</v>
      </c>
      <c r="R20" s="19"/>
      <c r="S20" s="19">
        <v>-83623495</v>
      </c>
      <c r="T20" s="11"/>
      <c r="V20" s="28"/>
    </row>
    <row r="21" spans="2:22" ht="18" hidden="1" customHeight="1" x14ac:dyDescent="0.45">
      <c r="B21" s="8"/>
      <c r="C21" s="9"/>
      <c r="D21" s="60"/>
      <c r="E21" s="16"/>
      <c r="F21" s="16"/>
      <c r="G21" s="16"/>
      <c r="H21" s="16"/>
      <c r="I21" s="16"/>
      <c r="J21" s="1"/>
      <c r="K21" s="16"/>
      <c r="L21" s="16"/>
      <c r="M21" s="16"/>
      <c r="N21" s="16"/>
      <c r="O21" s="16"/>
      <c r="P21" s="16"/>
      <c r="Q21" s="16"/>
      <c r="R21" s="16"/>
      <c r="S21" s="16"/>
      <c r="T21" s="9"/>
      <c r="V21" s="28"/>
    </row>
    <row r="22" spans="2:22" ht="18" hidden="1" customHeight="1" x14ac:dyDescent="0.45">
      <c r="B22" s="8"/>
      <c r="C22" s="11" t="s">
        <v>51</v>
      </c>
      <c r="D22" s="59"/>
      <c r="E22" s="16"/>
      <c r="F22" s="16">
        <v>-58700.574039999992</v>
      </c>
      <c r="G22" s="16"/>
      <c r="H22" s="16">
        <v>-58700.574039999992</v>
      </c>
      <c r="I22" s="16">
        <v>-58700.574039999992</v>
      </c>
      <c r="J22" s="1"/>
      <c r="K22" s="16"/>
      <c r="L22" s="16"/>
      <c r="M22" s="16">
        <v>-128279414</v>
      </c>
      <c r="N22" s="16"/>
      <c r="O22" s="16">
        <v>-112366999</v>
      </c>
      <c r="P22" s="16"/>
      <c r="Q22" s="16">
        <v>-104117392</v>
      </c>
      <c r="R22" s="16"/>
      <c r="S22" s="16">
        <v>-83623495</v>
      </c>
      <c r="T22" s="11"/>
      <c r="V22" s="28"/>
    </row>
    <row r="23" spans="2:22" ht="18" hidden="1" customHeight="1" x14ac:dyDescent="0.45">
      <c r="B23" s="11"/>
      <c r="C23" s="9"/>
      <c r="D23" s="60"/>
      <c r="E23" s="16"/>
      <c r="F23" s="16"/>
      <c r="G23" s="16"/>
      <c r="H23" s="16"/>
      <c r="I23" s="16"/>
      <c r="J23" s="1"/>
      <c r="K23" s="16"/>
      <c r="L23" s="16"/>
      <c r="M23" s="16"/>
      <c r="N23" s="16"/>
      <c r="O23" s="16"/>
      <c r="P23" s="16"/>
      <c r="Q23" s="16"/>
      <c r="R23" s="16"/>
      <c r="S23" s="16"/>
      <c r="T23" s="9"/>
      <c r="V23" s="28"/>
    </row>
    <row r="24" spans="2:22" ht="18" customHeight="1" x14ac:dyDescent="0.45">
      <c r="B24" s="9" t="s">
        <v>52</v>
      </c>
      <c r="C24" s="11"/>
      <c r="D24" s="13">
        <v>23</v>
      </c>
      <c r="E24" s="19"/>
      <c r="F24" s="19">
        <v>615504</v>
      </c>
      <c r="G24" s="19"/>
      <c r="H24" s="19">
        <v>576588.95700000005</v>
      </c>
      <c r="I24" s="19">
        <v>652669</v>
      </c>
      <c r="J24" s="1"/>
      <c r="K24" s="19">
        <v>516714</v>
      </c>
      <c r="L24" s="19">
        <v>516339</v>
      </c>
      <c r="M24" s="19">
        <v>468884988</v>
      </c>
      <c r="N24" s="19"/>
      <c r="O24" s="19">
        <v>396420570</v>
      </c>
      <c r="P24" s="19"/>
      <c r="Q24" s="19">
        <v>367747976</v>
      </c>
      <c r="R24" s="19"/>
      <c r="S24" s="19">
        <v>253964857</v>
      </c>
      <c r="T24" s="11"/>
      <c r="V24" s="28"/>
    </row>
    <row r="25" spans="2:22" ht="18" customHeight="1" x14ac:dyDescent="0.45">
      <c r="B25" s="9"/>
      <c r="C25" s="11"/>
      <c r="D25" s="13"/>
      <c r="E25" s="19"/>
      <c r="F25" s="19"/>
      <c r="G25" s="19"/>
      <c r="H25" s="19"/>
      <c r="I25" s="19"/>
      <c r="J25" s="1"/>
      <c r="K25" s="19"/>
      <c r="L25" s="19"/>
      <c r="M25" s="19"/>
      <c r="N25" s="19"/>
      <c r="O25" s="19"/>
      <c r="P25" s="19"/>
      <c r="Q25" s="19"/>
      <c r="R25" s="19"/>
      <c r="S25" s="19"/>
      <c r="T25" s="11"/>
      <c r="V25" s="28"/>
    </row>
    <row r="26" spans="2:22" ht="18" customHeight="1" x14ac:dyDescent="0.45">
      <c r="B26" s="9" t="s">
        <v>53</v>
      </c>
      <c r="C26" s="11"/>
      <c r="D26" s="13">
        <v>23</v>
      </c>
      <c r="E26" s="19"/>
      <c r="F26" s="19">
        <v>32400</v>
      </c>
      <c r="G26" s="19"/>
      <c r="H26" s="19">
        <v>38533</v>
      </c>
      <c r="I26" s="19">
        <v>26030</v>
      </c>
      <c r="J26" s="1"/>
      <c r="K26" s="19">
        <v>31381</v>
      </c>
      <c r="L26" s="19">
        <v>24045</v>
      </c>
      <c r="M26" s="19"/>
      <c r="N26" s="19"/>
      <c r="O26" s="19"/>
      <c r="P26" s="19"/>
      <c r="Q26" s="19"/>
      <c r="R26" s="19"/>
      <c r="S26" s="19"/>
      <c r="T26" s="11"/>
      <c r="V26" s="28"/>
    </row>
    <row r="27" spans="2:22" ht="18" customHeight="1" x14ac:dyDescent="0.45">
      <c r="B27" s="9"/>
      <c r="C27" s="9"/>
      <c r="D27" s="60"/>
      <c r="E27" s="19"/>
      <c r="F27" s="19"/>
      <c r="G27" s="19"/>
      <c r="H27" s="19"/>
      <c r="I27" s="19"/>
      <c r="J27" s="1"/>
      <c r="K27" s="19"/>
      <c r="L27" s="19"/>
      <c r="M27" s="19"/>
      <c r="N27" s="19"/>
      <c r="O27" s="19"/>
      <c r="P27" s="19"/>
      <c r="Q27" s="19"/>
      <c r="R27" s="19"/>
      <c r="S27" s="19"/>
      <c r="T27" s="9"/>
      <c r="V27" s="28"/>
    </row>
    <row r="28" spans="2:22" ht="18" customHeight="1" x14ac:dyDescent="0.45">
      <c r="B28" s="9" t="s">
        <v>54</v>
      </c>
      <c r="C28" s="11"/>
      <c r="D28" s="13">
        <v>24</v>
      </c>
      <c r="E28" s="19"/>
      <c r="F28" s="19">
        <v>-515660.67982000002</v>
      </c>
      <c r="G28" s="19"/>
      <c r="H28" s="19">
        <v>-494307</v>
      </c>
      <c r="I28" s="19">
        <v>-591329.02842999995</v>
      </c>
      <c r="J28" s="1"/>
      <c r="K28" s="19">
        <v>-444290</v>
      </c>
      <c r="L28" s="19">
        <v>-427845</v>
      </c>
      <c r="M28" s="19">
        <v>-410032172</v>
      </c>
      <c r="N28" s="19"/>
      <c r="O28" s="19">
        <v>-349818765</v>
      </c>
      <c r="P28" s="19"/>
      <c r="Q28" s="19">
        <v>-314425195</v>
      </c>
      <c r="R28" s="19"/>
      <c r="S28" s="19">
        <v>-205342651</v>
      </c>
      <c r="T28" s="11"/>
      <c r="U28" s="25"/>
      <c r="V28" s="28"/>
    </row>
    <row r="29" spans="2:22" ht="18" customHeight="1" x14ac:dyDescent="0.45">
      <c r="B29" s="9"/>
      <c r="C29" s="11"/>
      <c r="D29" s="59"/>
      <c r="E29" s="19"/>
      <c r="F29" s="19"/>
      <c r="G29" s="19"/>
      <c r="H29" s="19"/>
      <c r="I29" s="19"/>
      <c r="J29" s="1"/>
      <c r="K29" s="19"/>
      <c r="L29" s="19"/>
      <c r="M29" s="19"/>
      <c r="N29" s="19"/>
      <c r="O29" s="19"/>
      <c r="P29" s="19"/>
      <c r="Q29" s="19"/>
      <c r="R29" s="19"/>
      <c r="S29" s="19"/>
      <c r="T29" s="11"/>
      <c r="V29" s="28"/>
    </row>
    <row r="30" spans="2:22" ht="18" customHeight="1" x14ac:dyDescent="0.45">
      <c r="B30" s="9" t="s">
        <v>55</v>
      </c>
      <c r="C30" s="11"/>
      <c r="D30" s="13">
        <v>24</v>
      </c>
      <c r="E30" s="19"/>
      <c r="F30" s="19">
        <v>-32400.429909999999</v>
      </c>
      <c r="G30" s="19"/>
      <c r="H30" s="19">
        <v>-38533</v>
      </c>
      <c r="I30" s="19">
        <v>-26030</v>
      </c>
      <c r="J30" s="1"/>
      <c r="K30" s="19">
        <v>-31381</v>
      </c>
      <c r="L30" s="19">
        <v>-24045</v>
      </c>
      <c r="M30" s="19"/>
      <c r="N30" s="19"/>
      <c r="O30" s="19"/>
      <c r="P30" s="19"/>
      <c r="Q30" s="19"/>
      <c r="R30" s="19"/>
      <c r="S30" s="19"/>
      <c r="T30" s="11"/>
      <c r="V30" s="28"/>
    </row>
    <row r="31" spans="2:22" ht="18" customHeight="1" x14ac:dyDescent="0.45">
      <c r="B31" s="9"/>
      <c r="C31" s="11"/>
      <c r="D31" s="59"/>
      <c r="E31" s="19"/>
      <c r="F31" s="19"/>
      <c r="G31" s="19"/>
      <c r="H31" s="19"/>
      <c r="I31" s="19"/>
      <c r="J31" s="1"/>
      <c r="K31" s="19"/>
      <c r="L31" s="19"/>
      <c r="M31" s="19"/>
      <c r="N31" s="19"/>
      <c r="O31" s="19"/>
      <c r="P31" s="19"/>
      <c r="Q31" s="19"/>
      <c r="R31" s="19"/>
      <c r="S31" s="19"/>
      <c r="T31" s="11"/>
      <c r="V31" s="28"/>
    </row>
    <row r="32" spans="2:22" ht="18" customHeight="1" x14ac:dyDescent="0.45">
      <c r="B32" s="9" t="s">
        <v>56</v>
      </c>
      <c r="C32" s="11"/>
      <c r="D32" s="59"/>
      <c r="E32" s="19"/>
      <c r="F32" s="19">
        <v>99843.424569999974</v>
      </c>
      <c r="G32" s="19"/>
      <c r="H32" s="19">
        <v>82281.957000000053</v>
      </c>
      <c r="I32" s="19">
        <v>61339.971570000052</v>
      </c>
      <c r="J32" s="1"/>
      <c r="K32" s="19">
        <v>72424</v>
      </c>
      <c r="L32" s="19">
        <v>88494</v>
      </c>
      <c r="M32" s="19">
        <v>58852816</v>
      </c>
      <c r="N32" s="19"/>
      <c r="O32" s="19">
        <v>46601805</v>
      </c>
      <c r="P32" s="19"/>
      <c r="Q32" s="19">
        <v>53322781</v>
      </c>
      <c r="R32" s="19"/>
      <c r="S32" s="19">
        <v>48622206</v>
      </c>
      <c r="T32" s="11"/>
      <c r="U32" s="69"/>
      <c r="V32" s="28"/>
    </row>
    <row r="33" spans="2:22" ht="18" customHeight="1" x14ac:dyDescent="0.45">
      <c r="B33" s="9"/>
      <c r="C33" s="11"/>
      <c r="D33" s="59"/>
      <c r="E33" s="19"/>
      <c r="F33" s="19"/>
      <c r="G33" s="19"/>
      <c r="H33" s="19"/>
      <c r="I33" s="19"/>
      <c r="J33" s="1"/>
      <c r="K33" s="19"/>
      <c r="L33" s="19"/>
      <c r="M33" s="19"/>
      <c r="N33" s="19"/>
      <c r="O33" s="19"/>
      <c r="P33" s="19"/>
      <c r="Q33" s="19"/>
      <c r="R33" s="19"/>
      <c r="S33" s="19"/>
      <c r="T33" s="11"/>
      <c r="V33" s="28"/>
    </row>
    <row r="34" spans="2:22" ht="18" customHeight="1" x14ac:dyDescent="0.45">
      <c r="B34" s="9" t="s">
        <v>57</v>
      </c>
      <c r="C34" s="11"/>
      <c r="D34" s="59"/>
      <c r="E34" s="19"/>
      <c r="F34" s="19">
        <v>-57233.79434</v>
      </c>
      <c r="G34" s="19"/>
      <c r="H34" s="19">
        <v>4932</v>
      </c>
      <c r="I34" s="19">
        <v>-7321.3904899999943</v>
      </c>
      <c r="J34" s="1"/>
      <c r="K34" s="19">
        <v>43131</v>
      </c>
      <c r="L34" s="19"/>
      <c r="M34" s="19"/>
      <c r="N34" s="19"/>
      <c r="O34" s="19"/>
      <c r="P34" s="19"/>
      <c r="Q34" s="19"/>
      <c r="R34" s="19"/>
      <c r="S34" s="19"/>
      <c r="T34" s="11"/>
      <c r="V34" s="28"/>
    </row>
    <row r="35" spans="2:22" ht="18" customHeight="1" x14ac:dyDescent="0.45">
      <c r="B35" s="9"/>
      <c r="C35" s="11"/>
      <c r="D35" s="59"/>
      <c r="E35" s="16"/>
      <c r="F35" s="26"/>
      <c r="G35" s="16"/>
      <c r="H35" s="26"/>
      <c r="I35" s="26"/>
      <c r="J35" s="1"/>
      <c r="K35" s="16"/>
      <c r="L35" s="16"/>
      <c r="M35" s="16"/>
      <c r="N35" s="16"/>
      <c r="O35" s="16"/>
      <c r="P35" s="16"/>
      <c r="Q35" s="16"/>
      <c r="R35" s="16"/>
      <c r="S35" s="16"/>
      <c r="T35" s="11"/>
      <c r="V35" s="28"/>
    </row>
    <row r="36" spans="2:22" ht="18" customHeight="1" x14ac:dyDescent="0.45">
      <c r="B36" s="9"/>
      <c r="C36" s="11" t="s">
        <v>58</v>
      </c>
      <c r="D36" s="13">
        <v>25</v>
      </c>
      <c r="E36" s="16"/>
      <c r="F36" s="21">
        <v>-39499.963120000008</v>
      </c>
      <c r="G36" s="16"/>
      <c r="H36" s="21">
        <v>-39107</v>
      </c>
      <c r="I36" s="21">
        <v>-36200</v>
      </c>
      <c r="J36" s="1"/>
      <c r="K36" s="16">
        <v>-42232</v>
      </c>
      <c r="L36" s="16"/>
      <c r="M36" s="16"/>
      <c r="N36" s="16"/>
      <c r="O36" s="16"/>
      <c r="P36" s="16"/>
      <c r="Q36" s="16"/>
      <c r="R36" s="16"/>
      <c r="S36" s="16"/>
      <c r="T36" s="11"/>
      <c r="U36" s="25"/>
      <c r="V36" s="28"/>
    </row>
    <row r="37" spans="2:22" ht="18" customHeight="1" x14ac:dyDescent="0.45">
      <c r="B37" s="8"/>
      <c r="C37" s="11" t="s">
        <v>59</v>
      </c>
      <c r="D37" s="13">
        <v>26</v>
      </c>
      <c r="E37" s="16"/>
      <c r="F37" s="26">
        <v>-17733.831219999993</v>
      </c>
      <c r="G37" s="16"/>
      <c r="H37" s="26">
        <v>44039</v>
      </c>
      <c r="I37" s="26">
        <v>28878.609510000006</v>
      </c>
      <c r="J37" s="1"/>
      <c r="K37" s="16">
        <v>85363</v>
      </c>
      <c r="L37" s="16"/>
      <c r="M37" s="16"/>
      <c r="N37" s="16"/>
      <c r="O37" s="16"/>
      <c r="P37" s="16"/>
      <c r="Q37" s="16"/>
      <c r="R37" s="16"/>
      <c r="S37" s="16"/>
      <c r="T37" s="11"/>
      <c r="V37" s="28"/>
    </row>
    <row r="38" spans="2:22" ht="18" customHeight="1" x14ac:dyDescent="0.45">
      <c r="B38" s="8"/>
      <c r="C38" s="11"/>
      <c r="D38" s="13"/>
      <c r="E38" s="16"/>
      <c r="F38" s="26"/>
      <c r="G38" s="16"/>
      <c r="H38" s="26"/>
      <c r="I38" s="26"/>
      <c r="J38" s="1"/>
      <c r="K38" s="16"/>
      <c r="L38" s="16"/>
      <c r="M38" s="16"/>
      <c r="N38" s="16"/>
      <c r="O38" s="16"/>
      <c r="P38" s="16"/>
      <c r="Q38" s="16"/>
      <c r="R38" s="16"/>
      <c r="S38" s="16"/>
      <c r="T38" s="11"/>
      <c r="V38" s="28"/>
    </row>
    <row r="39" spans="2:22" ht="18" customHeight="1" x14ac:dyDescent="0.45">
      <c r="B39" s="9" t="s">
        <v>60</v>
      </c>
      <c r="C39" s="11"/>
      <c r="D39" s="13"/>
      <c r="E39" s="19"/>
      <c r="F39" s="19">
        <v>42609.630229999973</v>
      </c>
      <c r="G39" s="19"/>
      <c r="H39" s="19">
        <v>87213.957000000053</v>
      </c>
      <c r="I39" s="19">
        <v>54018.581080000062</v>
      </c>
      <c r="J39" s="1"/>
      <c r="K39" s="19">
        <v>115555</v>
      </c>
      <c r="L39" s="19">
        <v>66952</v>
      </c>
      <c r="M39" s="19">
        <v>58852816</v>
      </c>
      <c r="N39" s="19"/>
      <c r="O39" s="19">
        <v>46601805</v>
      </c>
      <c r="P39" s="19"/>
      <c r="Q39" s="19">
        <v>53322781</v>
      </c>
      <c r="R39" s="19"/>
      <c r="S39" s="19">
        <v>48622206</v>
      </c>
      <c r="T39" s="11"/>
      <c r="V39" s="28"/>
    </row>
    <row r="40" spans="2:22" ht="18" customHeight="1" x14ac:dyDescent="0.45">
      <c r="B40" s="8"/>
      <c r="C40" s="11"/>
      <c r="D40" s="59"/>
      <c r="E40" s="16"/>
      <c r="F40" s="26"/>
      <c r="G40" s="16"/>
      <c r="H40" s="26"/>
      <c r="I40" s="26"/>
      <c r="J40" s="1"/>
      <c r="K40" s="16"/>
      <c r="L40" s="16"/>
      <c r="M40" s="16"/>
      <c r="N40" s="16"/>
      <c r="O40" s="16"/>
      <c r="P40" s="16"/>
      <c r="Q40" s="16"/>
      <c r="R40" s="16"/>
      <c r="S40" s="16"/>
      <c r="T40" s="11"/>
      <c r="V40" s="28"/>
    </row>
    <row r="41" spans="2:22" ht="18" customHeight="1" x14ac:dyDescent="0.45">
      <c r="B41" s="9" t="s">
        <v>61</v>
      </c>
      <c r="C41" s="11"/>
      <c r="D41" s="13">
        <v>27</v>
      </c>
      <c r="E41" s="19"/>
      <c r="F41" s="19">
        <v>15860.378849999999</v>
      </c>
      <c r="G41" s="19"/>
      <c r="H41" s="19">
        <v>18440</v>
      </c>
      <c r="I41" s="19">
        <v>17287</v>
      </c>
      <c r="J41" s="1"/>
      <c r="K41" s="19">
        <v>31075</v>
      </c>
      <c r="L41" s="19">
        <v>1399</v>
      </c>
      <c r="M41" s="19">
        <v>7416807</v>
      </c>
      <c r="N41" s="19"/>
      <c r="O41" s="19">
        <v>7690311.9999999991</v>
      </c>
      <c r="P41" s="19"/>
      <c r="Q41" s="19">
        <v>908400</v>
      </c>
      <c r="R41" s="19"/>
      <c r="S41" s="19">
        <v>922438</v>
      </c>
      <c r="T41" s="11"/>
      <c r="V41" s="28"/>
    </row>
    <row r="42" spans="2:22" ht="18" customHeight="1" x14ac:dyDescent="0.45">
      <c r="B42" s="9"/>
      <c r="C42" s="11" t="s">
        <v>62</v>
      </c>
      <c r="D42" s="59"/>
      <c r="E42" s="16"/>
      <c r="F42" s="21">
        <v>16911.37257</v>
      </c>
      <c r="G42" s="16"/>
      <c r="H42" s="21">
        <v>19739</v>
      </c>
      <c r="I42" s="21">
        <v>20057</v>
      </c>
      <c r="J42" s="1"/>
      <c r="K42" s="70">
        <v>32209</v>
      </c>
      <c r="L42" s="16">
        <v>8645</v>
      </c>
      <c r="M42" s="16">
        <v>-3586128</v>
      </c>
      <c r="N42" s="16"/>
      <c r="O42" s="16">
        <v>-657402</v>
      </c>
      <c r="P42" s="16"/>
      <c r="Q42" s="16">
        <v>-6164427</v>
      </c>
      <c r="R42" s="16"/>
      <c r="S42" s="16">
        <v>-8932416</v>
      </c>
      <c r="T42" s="11"/>
      <c r="V42" s="28"/>
    </row>
    <row r="43" spans="2:22" ht="18" customHeight="1" x14ac:dyDescent="0.45">
      <c r="B43" s="9"/>
      <c r="C43" s="11" t="s">
        <v>63</v>
      </c>
      <c r="D43" s="59"/>
      <c r="E43" s="16"/>
      <c r="F43" s="26">
        <v>-1050.9937199999999</v>
      </c>
      <c r="G43" s="16"/>
      <c r="H43" s="26">
        <v>-1299</v>
      </c>
      <c r="I43" s="26">
        <f>-16998.40826+14228</f>
        <v>-2770.4082600000002</v>
      </c>
      <c r="J43" s="1"/>
      <c r="K43" s="16">
        <v>-1134</v>
      </c>
      <c r="L43" s="16">
        <v>-7246</v>
      </c>
      <c r="M43" s="16">
        <v>11002935</v>
      </c>
      <c r="N43" s="16"/>
      <c r="O43" s="16">
        <v>8347713.9999999991</v>
      </c>
      <c r="P43" s="16"/>
      <c r="Q43" s="16">
        <v>7072827</v>
      </c>
      <c r="R43" s="16"/>
      <c r="S43" s="16">
        <v>9854854</v>
      </c>
      <c r="T43" s="11"/>
      <c r="U43" s="25"/>
      <c r="V43" s="28"/>
    </row>
    <row r="44" spans="2:22" ht="18" customHeight="1" x14ac:dyDescent="0.45">
      <c r="J44" s="1"/>
      <c r="L44" s="16"/>
      <c r="M44" s="16"/>
      <c r="N44" s="16"/>
      <c r="O44" s="16"/>
      <c r="P44" s="16"/>
      <c r="Q44" s="16"/>
      <c r="R44" s="16"/>
      <c r="S44" s="16"/>
      <c r="T44" s="11"/>
      <c r="V44" s="28"/>
    </row>
    <row r="45" spans="2:22" ht="18" customHeight="1" x14ac:dyDescent="0.45">
      <c r="B45" s="9" t="s">
        <v>64</v>
      </c>
      <c r="C45" s="11"/>
      <c r="D45" s="59"/>
      <c r="E45" s="19"/>
      <c r="F45" s="19">
        <v>58470.009079999974</v>
      </c>
      <c r="G45" s="19"/>
      <c r="H45" s="19">
        <v>105653.95700000005</v>
      </c>
      <c r="I45" s="19">
        <v>71306</v>
      </c>
      <c r="J45" s="1"/>
      <c r="K45" s="19">
        <v>146630</v>
      </c>
      <c r="L45" s="19">
        <v>68351</v>
      </c>
      <c r="M45" s="19">
        <v>66269623</v>
      </c>
      <c r="N45" s="19"/>
      <c r="O45" s="19">
        <v>54292117</v>
      </c>
      <c r="P45" s="19"/>
      <c r="Q45" s="19">
        <v>54231181</v>
      </c>
      <c r="R45" s="19"/>
      <c r="S45" s="19">
        <v>49544644</v>
      </c>
      <c r="T45" s="11"/>
      <c r="V45" s="28"/>
    </row>
    <row r="46" spans="2:22" ht="18" customHeight="1" x14ac:dyDescent="0.45">
      <c r="B46" s="9"/>
      <c r="C46" s="11"/>
      <c r="D46" s="59"/>
      <c r="E46" s="16"/>
      <c r="F46" s="26"/>
      <c r="G46" s="16"/>
      <c r="H46" s="26"/>
      <c r="I46" s="26"/>
      <c r="J46" s="1"/>
      <c r="K46" s="16"/>
      <c r="L46" s="16"/>
      <c r="M46" s="16"/>
      <c r="N46" s="16"/>
      <c r="O46" s="16"/>
      <c r="P46" s="16"/>
      <c r="Q46" s="16"/>
      <c r="R46" s="16"/>
      <c r="S46" s="16"/>
      <c r="T46" s="11"/>
      <c r="V46" s="28"/>
    </row>
    <row r="47" spans="2:22" ht="18" customHeight="1" x14ac:dyDescent="0.45">
      <c r="B47" s="9" t="s">
        <v>65</v>
      </c>
      <c r="C47" s="11"/>
      <c r="D47" s="13">
        <v>28</v>
      </c>
      <c r="E47" s="16"/>
      <c r="F47" s="18">
        <v>-15045.562009999996</v>
      </c>
      <c r="G47" s="16"/>
      <c r="H47" s="18">
        <v>-31193</v>
      </c>
      <c r="I47" s="18">
        <v>-20086</v>
      </c>
      <c r="J47" s="1"/>
      <c r="K47" s="18">
        <v>-38547</v>
      </c>
      <c r="L47" s="16">
        <v>-20156</v>
      </c>
      <c r="M47" s="36">
        <v>-15436193</v>
      </c>
      <c r="N47" s="16"/>
      <c r="O47" s="36">
        <v>-11396792</v>
      </c>
      <c r="P47" s="16"/>
      <c r="Q47" s="36">
        <v>-12228134</v>
      </c>
      <c r="R47" s="16"/>
      <c r="S47" s="36">
        <v>-13754392</v>
      </c>
      <c r="T47" s="11"/>
      <c r="V47" s="28"/>
    </row>
    <row r="48" spans="2:22" ht="18" customHeight="1" x14ac:dyDescent="0.45">
      <c r="B48" s="9"/>
      <c r="C48" s="11"/>
      <c r="D48" s="59"/>
      <c r="E48" s="16"/>
      <c r="F48" s="26"/>
      <c r="G48" s="16"/>
      <c r="H48" s="26"/>
      <c r="I48" s="26"/>
      <c r="J48" s="1"/>
      <c r="K48" s="16"/>
      <c r="L48" s="16"/>
      <c r="M48" s="16"/>
      <c r="N48" s="16"/>
      <c r="O48" s="16"/>
      <c r="P48" s="16"/>
      <c r="Q48" s="16"/>
      <c r="R48" s="16"/>
      <c r="S48" s="16"/>
      <c r="T48" s="11"/>
      <c r="V48" s="28"/>
    </row>
    <row r="49" spans="2:25" ht="18" customHeight="1" x14ac:dyDescent="0.45">
      <c r="B49" s="9"/>
      <c r="C49" s="71" t="s">
        <v>66</v>
      </c>
      <c r="D49" s="13"/>
      <c r="E49" s="21"/>
      <c r="F49" s="26">
        <v>-23814.603459999995</v>
      </c>
      <c r="G49" s="21"/>
      <c r="H49" s="26">
        <v>-26701</v>
      </c>
      <c r="I49" s="26">
        <v>-20417</v>
      </c>
      <c r="J49" s="1"/>
      <c r="K49" s="21">
        <v>-26304</v>
      </c>
      <c r="L49" s="16">
        <v>-21691</v>
      </c>
      <c r="M49" s="16">
        <v>-16302238</v>
      </c>
      <c r="N49" s="16"/>
      <c r="O49" s="16">
        <v>-12217698</v>
      </c>
      <c r="P49" s="16"/>
      <c r="Q49" s="16">
        <v>-12998994</v>
      </c>
      <c r="R49" s="16"/>
      <c r="S49" s="16">
        <v>-13754392</v>
      </c>
      <c r="T49" s="11"/>
      <c r="V49" s="28"/>
    </row>
    <row r="50" spans="2:25" ht="18" customHeight="1" x14ac:dyDescent="0.45">
      <c r="B50" s="11"/>
      <c r="C50" s="71" t="s">
        <v>67</v>
      </c>
      <c r="D50" s="13"/>
      <c r="E50" s="21"/>
      <c r="F50" s="26">
        <v>8769.0414499999988</v>
      </c>
      <c r="G50" s="21"/>
      <c r="H50" s="26">
        <v>-4492</v>
      </c>
      <c r="I50" s="26">
        <v>331</v>
      </c>
      <c r="J50" s="1"/>
      <c r="K50" s="21">
        <v>-12243</v>
      </c>
      <c r="L50" s="16">
        <v>1535</v>
      </c>
      <c r="M50" s="16">
        <v>866045</v>
      </c>
      <c r="N50" s="16"/>
      <c r="O50" s="16">
        <v>820906</v>
      </c>
      <c r="P50" s="16"/>
      <c r="Q50" s="16">
        <v>770860</v>
      </c>
      <c r="R50" s="16"/>
      <c r="S50" s="16"/>
      <c r="T50" s="11"/>
      <c r="V50" s="28"/>
    </row>
    <row r="51" spans="2:25" ht="18" customHeight="1" x14ac:dyDescent="0.45">
      <c r="B51" s="11"/>
      <c r="C51" s="11"/>
      <c r="D51" s="59"/>
      <c r="E51" s="16"/>
      <c r="F51" s="26"/>
      <c r="G51" s="16"/>
      <c r="H51" s="26"/>
      <c r="I51" s="26"/>
      <c r="J51" s="1"/>
      <c r="K51" s="16"/>
      <c r="L51" s="16"/>
      <c r="M51" s="16"/>
      <c r="N51" s="16"/>
      <c r="O51" s="16"/>
      <c r="P51" s="16"/>
      <c r="Q51" s="16"/>
      <c r="R51" s="16"/>
      <c r="S51" s="16"/>
      <c r="T51" s="11"/>
      <c r="V51" s="28"/>
    </row>
    <row r="52" spans="2:25" ht="18" customHeight="1" x14ac:dyDescent="0.45">
      <c r="B52" s="9" t="s">
        <v>68</v>
      </c>
      <c r="C52" s="11"/>
      <c r="D52" s="13"/>
      <c r="E52" s="16"/>
      <c r="F52" s="18">
        <v>10412.187599999999</v>
      </c>
      <c r="G52" s="16"/>
      <c r="H52" s="18">
        <v>15664</v>
      </c>
      <c r="I52" s="18">
        <v>11697</v>
      </c>
      <c r="J52" s="1"/>
      <c r="K52" s="18">
        <v>16592</v>
      </c>
      <c r="L52" s="16">
        <v>12658</v>
      </c>
      <c r="M52" s="36">
        <v>0</v>
      </c>
      <c r="N52" s="16"/>
      <c r="O52" s="36">
        <v>0</v>
      </c>
      <c r="P52" s="16"/>
      <c r="Q52" s="36">
        <v>0</v>
      </c>
      <c r="R52" s="16"/>
      <c r="S52" s="36">
        <v>0</v>
      </c>
      <c r="T52" s="11"/>
      <c r="V52" s="28"/>
    </row>
    <row r="53" spans="2:25" ht="18" customHeight="1" x14ac:dyDescent="0.45">
      <c r="B53" s="9"/>
      <c r="C53" s="62"/>
      <c r="D53" s="63"/>
      <c r="E53" s="16"/>
      <c r="F53" s="26"/>
      <c r="G53" s="16"/>
      <c r="H53" s="26"/>
      <c r="I53" s="26"/>
      <c r="J53" s="1"/>
      <c r="K53" s="16"/>
      <c r="L53" s="16"/>
      <c r="M53" s="16"/>
      <c r="N53" s="16"/>
      <c r="O53" s="16"/>
      <c r="P53" s="16"/>
      <c r="Q53" s="16"/>
      <c r="R53" s="16"/>
      <c r="S53" s="16"/>
      <c r="T53" s="11"/>
      <c r="V53" s="28"/>
    </row>
    <row r="54" spans="2:25" ht="18" customHeight="1" x14ac:dyDescent="0.45">
      <c r="B54" s="9"/>
      <c r="C54" s="62" t="s">
        <v>69</v>
      </c>
      <c r="D54" s="63"/>
      <c r="E54" s="16"/>
      <c r="F54" s="26">
        <v>10412.187599999999</v>
      </c>
      <c r="G54" s="16"/>
      <c r="H54" s="26">
        <v>15664</v>
      </c>
      <c r="I54" s="26">
        <v>11697</v>
      </c>
      <c r="J54" s="1"/>
      <c r="K54" s="16">
        <v>16592</v>
      </c>
      <c r="L54" s="16">
        <v>12658</v>
      </c>
      <c r="M54" s="16"/>
      <c r="N54" s="16"/>
      <c r="O54" s="16"/>
      <c r="P54" s="16"/>
      <c r="Q54" s="16"/>
      <c r="R54" s="16"/>
      <c r="S54" s="16"/>
      <c r="T54" s="11"/>
      <c r="V54" s="28"/>
    </row>
    <row r="55" spans="2:25" ht="18" customHeight="1" x14ac:dyDescent="0.45">
      <c r="B55" s="9"/>
      <c r="C55" s="62"/>
      <c r="D55" s="63"/>
      <c r="E55" s="16"/>
      <c r="F55" s="26"/>
      <c r="G55" s="16"/>
      <c r="H55" s="26"/>
      <c r="I55" s="26"/>
      <c r="J55" s="1"/>
      <c r="K55" s="16"/>
      <c r="L55" s="16"/>
      <c r="M55" s="16"/>
      <c r="N55" s="16"/>
      <c r="O55" s="16"/>
      <c r="P55" s="16"/>
      <c r="Q55" s="16"/>
      <c r="R55" s="16"/>
      <c r="S55" s="16"/>
      <c r="T55" s="11"/>
      <c r="V55" s="28"/>
    </row>
    <row r="56" spans="2:25" ht="18" hidden="1" customHeight="1" x14ac:dyDescent="0.45">
      <c r="B56" s="9"/>
      <c r="C56" s="11" t="s">
        <v>70</v>
      </c>
      <c r="D56" s="155" t="s">
        <v>81</v>
      </c>
      <c r="E56" s="16"/>
      <c r="F56" s="26"/>
      <c r="G56" s="16"/>
      <c r="H56" s="26"/>
      <c r="I56" s="26">
        <v>11150</v>
      </c>
      <c r="J56" s="1"/>
      <c r="K56" s="16">
        <v>15625</v>
      </c>
      <c r="L56" s="16">
        <v>60853</v>
      </c>
      <c r="M56" s="16"/>
      <c r="N56" s="16"/>
      <c r="O56" s="16"/>
      <c r="P56" s="16"/>
      <c r="Q56" s="16"/>
      <c r="R56" s="16"/>
      <c r="S56" s="16"/>
      <c r="T56" s="11"/>
      <c r="V56" s="28"/>
    </row>
    <row r="57" spans="2:25" ht="18" hidden="1" customHeight="1" x14ac:dyDescent="0.45">
      <c r="B57" s="9"/>
      <c r="C57" s="11" t="s">
        <v>71</v>
      </c>
      <c r="D57" s="63"/>
      <c r="E57" s="16"/>
      <c r="F57" s="26"/>
      <c r="G57" s="16"/>
      <c r="H57" s="26"/>
      <c r="I57" s="26">
        <v>93</v>
      </c>
      <c r="J57" s="1"/>
      <c r="K57" s="16">
        <v>152</v>
      </c>
      <c r="L57" s="16"/>
      <c r="M57" s="16"/>
      <c r="N57" s="16"/>
      <c r="O57" s="16"/>
      <c r="P57" s="16"/>
      <c r="Q57" s="16"/>
      <c r="R57" s="16"/>
      <c r="S57" s="16"/>
      <c r="T57" s="11"/>
      <c r="V57" s="28"/>
    </row>
    <row r="58" spans="2:25" ht="18" hidden="1" customHeight="1" x14ac:dyDescent="0.45">
      <c r="B58" s="9"/>
      <c r="C58" s="11" t="s">
        <v>72</v>
      </c>
      <c r="D58" s="63"/>
      <c r="E58" s="16"/>
      <c r="F58" s="26"/>
      <c r="G58" s="16"/>
      <c r="H58" s="26"/>
      <c r="I58" s="26">
        <v>265</v>
      </c>
      <c r="J58" s="1"/>
      <c r="K58" s="16">
        <v>573</v>
      </c>
      <c r="L58" s="16">
        <v>1.544492385786802</v>
      </c>
      <c r="M58" s="16"/>
      <c r="N58" s="16"/>
      <c r="O58" s="16"/>
      <c r="P58" s="16"/>
      <c r="Q58" s="16"/>
      <c r="R58" s="16"/>
      <c r="S58" s="16"/>
      <c r="T58" s="11"/>
      <c r="V58" s="28"/>
    </row>
    <row r="59" spans="2:25" ht="18" hidden="1" customHeight="1" x14ac:dyDescent="0.45">
      <c r="B59" s="9"/>
      <c r="C59" s="11" t="s">
        <v>73</v>
      </c>
      <c r="D59" s="63"/>
      <c r="E59" s="16"/>
      <c r="F59" s="26"/>
      <c r="G59" s="16"/>
      <c r="H59" s="26"/>
      <c r="I59" s="26">
        <v>148</v>
      </c>
      <c r="J59" s="1"/>
      <c r="K59" s="16">
        <v>219</v>
      </c>
      <c r="L59" s="16">
        <v>170</v>
      </c>
      <c r="M59" s="16"/>
      <c r="N59" s="16"/>
      <c r="O59" s="16"/>
      <c r="P59" s="16"/>
      <c r="Q59" s="16"/>
      <c r="R59" s="16"/>
      <c r="S59" s="16"/>
      <c r="T59" s="11"/>
      <c r="V59" s="28"/>
    </row>
    <row r="60" spans="2:25" ht="18" hidden="1" customHeight="1" x14ac:dyDescent="0.45">
      <c r="B60" s="9"/>
      <c r="C60" s="11" t="s">
        <v>74</v>
      </c>
      <c r="D60" s="63"/>
      <c r="E60" s="16"/>
      <c r="F60" s="26"/>
      <c r="G60" s="16"/>
      <c r="H60" s="26"/>
      <c r="I60" s="26">
        <v>41</v>
      </c>
      <c r="J60" s="1"/>
      <c r="K60" s="16">
        <v>23</v>
      </c>
      <c r="L60" s="16"/>
      <c r="M60" s="16"/>
      <c r="N60" s="16"/>
      <c r="O60" s="16"/>
      <c r="P60" s="16"/>
      <c r="Q60" s="16"/>
      <c r="R60" s="16"/>
      <c r="S60" s="16"/>
      <c r="T60" s="11"/>
      <c r="V60" s="28"/>
    </row>
    <row r="61" spans="2:25" ht="18" hidden="1" customHeight="1" x14ac:dyDescent="0.45">
      <c r="B61" s="9"/>
      <c r="C61" s="62"/>
      <c r="D61" s="63"/>
      <c r="E61" s="16"/>
      <c r="F61" s="26"/>
      <c r="G61" s="16"/>
      <c r="H61" s="26"/>
      <c r="I61" s="26"/>
      <c r="J61" s="1"/>
      <c r="K61" s="16"/>
      <c r="L61" s="16"/>
      <c r="M61" s="16"/>
      <c r="N61" s="16"/>
      <c r="O61" s="16"/>
      <c r="P61" s="16"/>
      <c r="Q61" s="16"/>
      <c r="R61" s="16"/>
      <c r="S61" s="16"/>
      <c r="T61" s="11"/>
      <c r="V61" s="28"/>
    </row>
    <row r="62" spans="2:25" ht="18" customHeight="1" x14ac:dyDescent="0.45">
      <c r="B62" s="9"/>
      <c r="C62" s="62"/>
      <c r="D62" s="63"/>
      <c r="E62" s="16"/>
      <c r="F62" s="26"/>
      <c r="G62" s="16"/>
      <c r="H62" s="26"/>
      <c r="I62" s="26"/>
      <c r="J62" s="1"/>
      <c r="K62" s="16"/>
      <c r="L62" s="16">
        <v>60853</v>
      </c>
      <c r="M62" s="16"/>
      <c r="N62" s="16"/>
      <c r="O62" s="16"/>
      <c r="P62" s="16"/>
      <c r="Q62" s="16"/>
      <c r="R62" s="16"/>
      <c r="S62" s="16"/>
      <c r="T62" s="62"/>
      <c r="V62" s="28"/>
      <c r="W62" s="49"/>
      <c r="X62" s="72"/>
      <c r="Y62" s="49"/>
    </row>
    <row r="63" spans="2:25" ht="18" customHeight="1" x14ac:dyDescent="0.45">
      <c r="B63" s="9" t="s">
        <v>75</v>
      </c>
      <c r="C63" s="62"/>
      <c r="D63" s="63"/>
      <c r="E63" s="18"/>
      <c r="F63" s="18">
        <v>53836.634669999978</v>
      </c>
      <c r="G63" s="18"/>
      <c r="H63" s="18">
        <v>90124.957000000053</v>
      </c>
      <c r="I63" s="18">
        <v>62916.131000000067</v>
      </c>
      <c r="J63" s="1"/>
      <c r="K63" s="18">
        <v>124675</v>
      </c>
      <c r="L63" s="18">
        <v>60853</v>
      </c>
      <c r="M63" s="18">
        <v>50833430</v>
      </c>
      <c r="N63" s="18"/>
      <c r="O63" s="18">
        <v>42895325</v>
      </c>
      <c r="P63" s="18"/>
      <c r="Q63" s="18">
        <v>47534247</v>
      </c>
      <c r="R63" s="18"/>
      <c r="S63" s="18">
        <v>41468269</v>
      </c>
      <c r="T63" s="62"/>
      <c r="U63" s="73"/>
      <c r="V63" s="28"/>
      <c r="W63" s="37"/>
      <c r="X63" s="74"/>
      <c r="Y63" s="49"/>
    </row>
    <row r="64" spans="2:25" ht="18" customHeight="1" x14ac:dyDescent="0.45">
      <c r="B64" s="8"/>
      <c r="C64" s="62"/>
      <c r="D64" s="63"/>
      <c r="E64" s="16"/>
      <c r="F64" s="26"/>
      <c r="G64" s="16"/>
      <c r="H64" s="26"/>
      <c r="I64" s="26"/>
      <c r="J64" s="1"/>
      <c r="K64" s="16"/>
      <c r="L64" s="16"/>
      <c r="M64" s="16"/>
      <c r="N64" s="16"/>
      <c r="O64" s="16"/>
      <c r="P64" s="16"/>
      <c r="Q64" s="16"/>
      <c r="R64" s="16"/>
      <c r="S64" s="16"/>
      <c r="T64" s="62"/>
      <c r="V64" s="28"/>
      <c r="W64" s="37"/>
      <c r="X64" s="74"/>
      <c r="Y64" s="49"/>
    </row>
    <row r="65" spans="2:25" ht="18" customHeight="1" x14ac:dyDescent="0.45">
      <c r="B65" s="75" t="s">
        <v>76</v>
      </c>
      <c r="C65" s="76"/>
      <c r="D65" s="13">
        <v>29</v>
      </c>
      <c r="E65" s="22"/>
      <c r="F65" s="43">
        <v>1.3664120474619283</v>
      </c>
      <c r="G65" s="22"/>
      <c r="H65" s="43">
        <v>2.2874354568527933</v>
      </c>
      <c r="I65" s="43">
        <v>1.5968561167512707</v>
      </c>
      <c r="J65" s="1"/>
      <c r="K65" s="22">
        <v>3.1643401015228427</v>
      </c>
      <c r="L65" s="16">
        <v>1.544492385786802</v>
      </c>
      <c r="M65" s="16"/>
      <c r="N65" s="16"/>
      <c r="O65" s="16"/>
      <c r="P65" s="16"/>
      <c r="Q65" s="16"/>
      <c r="R65" s="16"/>
      <c r="S65" s="16"/>
      <c r="T65" s="62"/>
      <c r="V65" s="28"/>
      <c r="W65" s="37"/>
      <c r="X65" s="74"/>
      <c r="Y65" s="49"/>
    </row>
    <row r="66" spans="2:25" ht="4.5" customHeight="1" x14ac:dyDescent="0.45">
      <c r="B66" s="1"/>
      <c r="E66" s="1"/>
      <c r="F66" s="1"/>
      <c r="G66" s="1"/>
      <c r="H66" s="1"/>
      <c r="I66" s="1"/>
      <c r="J66" s="1"/>
      <c r="K66" s="16"/>
      <c r="L66" s="16"/>
      <c r="M66" s="36">
        <v>50833430</v>
      </c>
      <c r="N66" s="16"/>
      <c r="O66" s="36">
        <v>42895325</v>
      </c>
      <c r="P66" s="16"/>
      <c r="Q66" s="36">
        <v>47534247</v>
      </c>
      <c r="R66" s="16"/>
      <c r="S66" s="16"/>
      <c r="T66" s="62"/>
      <c r="U66" s="77"/>
      <c r="V66" s="28"/>
      <c r="W66" s="37">
        <v>1.5643847461928935</v>
      </c>
      <c r="X66" s="74"/>
      <c r="Y66" s="49"/>
    </row>
    <row r="67" spans="2:25" ht="15" hidden="1" customHeight="1" x14ac:dyDescent="0.45">
      <c r="B67" s="1"/>
      <c r="C67" s="9" t="s">
        <v>77</v>
      </c>
      <c r="E67" s="1"/>
      <c r="F67" s="69"/>
      <c r="G67" s="1"/>
      <c r="H67" s="69"/>
      <c r="I67" s="69"/>
      <c r="J67" s="69"/>
      <c r="K67" s="16"/>
      <c r="L67" s="16"/>
      <c r="M67" s="16"/>
      <c r="N67" s="16"/>
      <c r="O67" s="16"/>
      <c r="P67" s="16"/>
      <c r="Q67" s="16"/>
      <c r="R67" s="16"/>
      <c r="S67" s="16"/>
      <c r="T67" s="62"/>
      <c r="U67" s="77"/>
      <c r="V67" s="28"/>
      <c r="W67" s="37"/>
      <c r="X67" s="74"/>
      <c r="Y67" s="49"/>
    </row>
    <row r="68" spans="2:25" ht="15" hidden="1" customHeight="1" x14ac:dyDescent="0.45">
      <c r="B68" s="1"/>
      <c r="C68" s="11" t="s">
        <v>78</v>
      </c>
      <c r="E68" s="1"/>
      <c r="F68" s="18">
        <v>12134.529300000009</v>
      </c>
      <c r="G68" s="1"/>
      <c r="H68" s="18">
        <v>12134.529300000009</v>
      </c>
      <c r="I68" s="18">
        <v>12134.529300000009</v>
      </c>
      <c r="J68" s="22"/>
      <c r="K68" s="16"/>
      <c r="L68" s="16"/>
      <c r="M68" s="16"/>
      <c r="N68" s="16"/>
      <c r="O68" s="16"/>
      <c r="P68" s="16"/>
      <c r="Q68" s="16"/>
      <c r="R68" s="16"/>
      <c r="S68" s="16"/>
      <c r="T68" s="62"/>
      <c r="U68" s="77"/>
      <c r="V68" s="28"/>
      <c r="W68" s="37"/>
      <c r="X68" s="74"/>
      <c r="Y68" s="49"/>
    </row>
    <row r="69" spans="2:25" ht="15" hidden="1" customHeight="1" x14ac:dyDescent="0.45">
      <c r="B69" s="1"/>
      <c r="C69" s="11" t="s">
        <v>79</v>
      </c>
      <c r="E69" s="1"/>
      <c r="F69" s="78">
        <v>50782.601700000057</v>
      </c>
      <c r="G69" s="1"/>
      <c r="H69" s="78">
        <v>50782.601700000057</v>
      </c>
      <c r="I69" s="78">
        <v>50782.601700000057</v>
      </c>
      <c r="J69" s="22"/>
      <c r="K69" s="16"/>
      <c r="L69" s="16"/>
      <c r="M69" s="16"/>
      <c r="N69" s="16"/>
      <c r="O69" s="16"/>
      <c r="P69" s="16"/>
      <c r="Q69" s="16"/>
      <c r="R69" s="16"/>
      <c r="S69" s="16"/>
      <c r="T69" s="62"/>
      <c r="U69" s="77"/>
      <c r="V69" s="28"/>
      <c r="W69" s="37"/>
      <c r="X69" s="74"/>
      <c r="Y69" s="49"/>
    </row>
    <row r="70" spans="2:25" ht="6" hidden="1" customHeight="1" x14ac:dyDescent="0.45">
      <c r="B70" s="1"/>
      <c r="C70" s="11"/>
      <c r="E70" s="1"/>
      <c r="F70" s="69"/>
      <c r="G70" s="1"/>
      <c r="H70" s="69"/>
      <c r="I70" s="69"/>
      <c r="J70" s="69"/>
      <c r="K70" s="16"/>
      <c r="L70" s="16"/>
      <c r="M70" s="16"/>
      <c r="N70" s="16"/>
      <c r="O70" s="16"/>
      <c r="P70" s="16"/>
      <c r="Q70" s="16"/>
      <c r="R70" s="16"/>
      <c r="S70" s="16"/>
      <c r="T70" s="62"/>
      <c r="U70" s="77"/>
      <c r="V70" s="28"/>
      <c r="W70" s="37"/>
      <c r="X70" s="74"/>
      <c r="Y70" s="49"/>
    </row>
    <row r="71" spans="2:25" ht="15" hidden="1" customHeight="1" x14ac:dyDescent="0.45">
      <c r="B71" s="1"/>
      <c r="C71" s="9" t="s">
        <v>80</v>
      </c>
      <c r="E71" s="1"/>
      <c r="F71" s="69"/>
      <c r="G71" s="1"/>
      <c r="H71" s="69"/>
      <c r="I71" s="69"/>
      <c r="J71" s="69"/>
      <c r="K71" s="16"/>
      <c r="L71" s="16"/>
      <c r="M71" s="16"/>
      <c r="N71" s="16"/>
      <c r="O71" s="16"/>
      <c r="P71" s="16"/>
      <c r="Q71" s="16"/>
      <c r="R71" s="16"/>
      <c r="S71" s="16"/>
      <c r="T71" s="62"/>
      <c r="U71" s="77"/>
      <c r="V71" s="28"/>
      <c r="W71" s="37"/>
      <c r="X71" s="74"/>
      <c r="Y71" s="49"/>
    </row>
    <row r="72" spans="2:25" ht="15" hidden="1" customHeight="1" x14ac:dyDescent="0.45">
      <c r="B72" s="1"/>
      <c r="C72" s="11" t="s">
        <v>78</v>
      </c>
      <c r="E72" s="1"/>
      <c r="F72" s="22"/>
      <c r="G72" s="1"/>
      <c r="H72" s="22"/>
      <c r="I72" s="22"/>
      <c r="J72" s="22"/>
      <c r="K72" s="16"/>
      <c r="L72" s="16"/>
      <c r="M72" s="16"/>
      <c r="N72" s="16"/>
      <c r="O72" s="16"/>
      <c r="P72" s="16"/>
      <c r="Q72" s="16"/>
      <c r="R72" s="16"/>
      <c r="S72" s="16"/>
      <c r="T72" s="62"/>
      <c r="U72" s="77"/>
      <c r="V72" s="28"/>
      <c r="W72" s="25"/>
      <c r="X72" s="79"/>
    </row>
    <row r="73" spans="2:25" ht="15" hidden="1" customHeight="1" x14ac:dyDescent="0.45">
      <c r="B73" s="1"/>
      <c r="C73" s="11" t="s">
        <v>79</v>
      </c>
      <c r="E73" s="1"/>
      <c r="F73" s="22"/>
      <c r="G73" s="1"/>
      <c r="H73" s="22"/>
      <c r="I73" s="22"/>
      <c r="J73" s="22"/>
      <c r="K73" s="16"/>
      <c r="L73" s="16"/>
      <c r="M73" s="16"/>
      <c r="N73" s="16"/>
      <c r="O73" s="16"/>
      <c r="P73" s="16"/>
      <c r="Q73" s="16"/>
      <c r="R73" s="16"/>
      <c r="S73" s="16"/>
      <c r="T73" s="62"/>
      <c r="U73" s="77"/>
      <c r="V73" s="28"/>
      <c r="W73" s="69"/>
      <c r="X73" s="79"/>
    </row>
    <row r="74" spans="2:25" ht="15" customHeight="1" x14ac:dyDescent="0.45">
      <c r="B74" s="1"/>
      <c r="E74" s="1"/>
      <c r="F74" s="48"/>
      <c r="G74" s="1"/>
      <c r="H74" s="48"/>
      <c r="I74" s="48"/>
      <c r="J74" s="1"/>
      <c r="K74" s="16"/>
      <c r="L74" s="16"/>
      <c r="M74" s="16"/>
      <c r="N74" s="16"/>
      <c r="O74" s="16"/>
      <c r="P74" s="16"/>
      <c r="Q74" s="16"/>
      <c r="R74" s="16"/>
      <c r="S74" s="16"/>
      <c r="T74" s="62"/>
      <c r="U74" s="77"/>
      <c r="V74" s="28"/>
      <c r="W74" s="25"/>
      <c r="X74" s="79"/>
    </row>
    <row r="75" spans="2:25" ht="15" customHeight="1" x14ac:dyDescent="0.45">
      <c r="B75" s="23" t="s">
        <v>199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X75" s="28"/>
      <c r="Y75" s="81"/>
    </row>
    <row r="76" spans="2:25" ht="15" customHeight="1" x14ac:dyDescent="0.45">
      <c r="B76" s="66"/>
      <c r="C76" s="66"/>
      <c r="D76" s="66"/>
      <c r="E76" s="66"/>
      <c r="F76" s="79"/>
      <c r="G76" s="66"/>
      <c r="H76" s="79"/>
      <c r="I76" s="79"/>
      <c r="J76" s="79"/>
      <c r="K76" s="66"/>
      <c r="L76" s="66"/>
      <c r="M76" s="66"/>
      <c r="N76" s="66"/>
      <c r="O76" s="66"/>
      <c r="P76" s="66"/>
      <c r="Q76" s="66"/>
      <c r="R76" s="66"/>
      <c r="S76" s="66"/>
      <c r="T76" s="66"/>
      <c r="X76" s="25"/>
    </row>
    <row r="77" spans="2:25" ht="15" customHeight="1" x14ac:dyDescent="0.45">
      <c r="B77" s="66"/>
      <c r="C77" s="66"/>
      <c r="D77" s="66"/>
      <c r="E77" s="66"/>
      <c r="G77" s="66"/>
      <c r="J77" s="82"/>
      <c r="K77" s="66"/>
      <c r="L77" s="66"/>
      <c r="M77" s="66"/>
      <c r="N77" s="66"/>
      <c r="O77" s="66"/>
      <c r="P77" s="66"/>
      <c r="Q77" s="66"/>
      <c r="R77" s="66"/>
      <c r="S77" s="66"/>
      <c r="T77" s="66"/>
    </row>
    <row r="78" spans="2:25" ht="15" customHeight="1" x14ac:dyDescent="0.45">
      <c r="B78" s="66"/>
      <c r="C78" s="66"/>
      <c r="D78" s="66"/>
      <c r="E78" s="66"/>
      <c r="G78" s="66"/>
      <c r="J78" s="82"/>
      <c r="K78" s="66"/>
      <c r="L78" s="66"/>
      <c r="M78" s="66"/>
      <c r="N78" s="66"/>
      <c r="O78" s="66"/>
      <c r="P78" s="66"/>
      <c r="Q78" s="66"/>
      <c r="R78" s="66"/>
      <c r="S78" s="66"/>
      <c r="T78" s="66"/>
    </row>
    <row r="79" spans="2:25" ht="15" customHeight="1" x14ac:dyDescent="0.45">
      <c r="B79" s="66"/>
      <c r="C79" s="66"/>
      <c r="D79" s="66"/>
      <c r="E79" s="66"/>
      <c r="G79" s="66"/>
      <c r="L79" s="66"/>
      <c r="M79" s="66"/>
      <c r="N79" s="66"/>
      <c r="O79" s="66"/>
      <c r="P79" s="66"/>
      <c r="Q79" s="66"/>
      <c r="R79" s="66"/>
      <c r="S79" s="66"/>
      <c r="T79" s="66"/>
    </row>
    <row r="80" spans="2:25" ht="15" customHeight="1" x14ac:dyDescent="0.45">
      <c r="S80" s="16"/>
    </row>
    <row r="81" spans="3:20" ht="15" customHeight="1" x14ac:dyDescent="0.45">
      <c r="C81" s="144" t="s">
        <v>171</v>
      </c>
      <c r="D81" s="149"/>
      <c r="E81" s="149"/>
      <c r="G81" s="144" t="s">
        <v>165</v>
      </c>
      <c r="I81" s="149"/>
      <c r="J81" s="144" t="s">
        <v>165</v>
      </c>
      <c r="K81" s="149"/>
      <c r="L81" s="149"/>
      <c r="M81" s="149"/>
      <c r="N81" s="149"/>
      <c r="O81" s="149"/>
      <c r="P81" s="149"/>
      <c r="Q81" s="149"/>
      <c r="R81" s="149"/>
      <c r="S81" s="149"/>
      <c r="T81" s="149"/>
    </row>
    <row r="82" spans="3:20" ht="15" customHeight="1" x14ac:dyDescent="0.45">
      <c r="C82" s="144" t="s">
        <v>211</v>
      </c>
      <c r="D82" s="150"/>
      <c r="E82" s="151"/>
      <c r="G82" s="144" t="s">
        <v>166</v>
      </c>
      <c r="I82" s="152"/>
      <c r="J82" s="144"/>
      <c r="K82" s="151"/>
      <c r="L82" s="151"/>
      <c r="M82" s="152"/>
      <c r="N82" s="151"/>
      <c r="O82" s="152"/>
      <c r="P82" s="151"/>
      <c r="Q82" s="152"/>
      <c r="R82" s="151"/>
      <c r="S82" s="152"/>
      <c r="T82" s="150"/>
    </row>
    <row r="83" spans="3:20" ht="15" customHeight="1" x14ac:dyDescent="0.45">
      <c r="C83" s="144"/>
      <c r="D83" s="149"/>
      <c r="E83" s="152"/>
      <c r="G83" s="144"/>
      <c r="I83" s="152"/>
      <c r="J83" s="144"/>
      <c r="K83" s="152"/>
      <c r="L83" s="152"/>
      <c r="M83" s="152"/>
      <c r="N83" s="152"/>
      <c r="O83" s="152"/>
      <c r="P83" s="152"/>
      <c r="Q83" s="152"/>
      <c r="R83" s="152"/>
      <c r="S83" s="152"/>
      <c r="T83" s="149"/>
    </row>
    <row r="84" spans="3:20" ht="15" hidden="1" customHeight="1" x14ac:dyDescent="0.45">
      <c r="C84" s="144"/>
      <c r="D84" s="149"/>
      <c r="E84" s="152"/>
      <c r="G84" s="144"/>
      <c r="I84" s="153"/>
      <c r="J84" s="144"/>
      <c r="K84" s="152"/>
      <c r="L84" s="152"/>
      <c r="M84" s="152"/>
      <c r="N84" s="152"/>
      <c r="O84" s="152"/>
      <c r="P84" s="152"/>
      <c r="Q84" s="152"/>
      <c r="R84" s="152"/>
      <c r="S84" s="152"/>
      <c r="T84" s="149"/>
    </row>
    <row r="85" spans="3:20" ht="15" customHeight="1" x14ac:dyDescent="0.45">
      <c r="C85" s="144"/>
      <c r="D85" s="149"/>
      <c r="E85" s="152"/>
      <c r="G85" s="144"/>
      <c r="I85" s="152"/>
      <c r="J85" s="144"/>
      <c r="K85" s="152"/>
      <c r="L85" s="152"/>
      <c r="M85" s="152"/>
      <c r="N85" s="152"/>
      <c r="O85" s="152"/>
      <c r="P85" s="152"/>
      <c r="Q85" s="152"/>
      <c r="R85" s="152"/>
      <c r="S85" s="152"/>
      <c r="T85" s="149"/>
    </row>
    <row r="86" spans="3:20" ht="15" customHeight="1" x14ac:dyDescent="0.45">
      <c r="C86" s="144" t="s">
        <v>167</v>
      </c>
      <c r="D86" s="149"/>
      <c r="E86" s="152"/>
      <c r="G86" s="144" t="s">
        <v>168</v>
      </c>
      <c r="I86" s="152"/>
      <c r="J86" s="144"/>
      <c r="K86" s="152"/>
      <c r="L86" s="152"/>
      <c r="M86" s="152"/>
      <c r="N86" s="152"/>
      <c r="O86" s="152"/>
      <c r="P86" s="152"/>
      <c r="Q86" s="152"/>
      <c r="R86" s="152"/>
      <c r="S86" s="152"/>
      <c r="T86" s="149"/>
    </row>
    <row r="87" spans="3:20" x14ac:dyDescent="0.45">
      <c r="C87" s="144" t="s">
        <v>169</v>
      </c>
      <c r="D87" s="149"/>
      <c r="E87" s="152"/>
      <c r="G87" s="144" t="s">
        <v>170</v>
      </c>
      <c r="I87" s="154"/>
      <c r="J87" s="144"/>
      <c r="K87" s="152"/>
      <c r="L87" s="152"/>
      <c r="M87" s="152"/>
      <c r="N87" s="152"/>
      <c r="O87" s="152"/>
      <c r="P87" s="152"/>
      <c r="Q87" s="152"/>
      <c r="R87" s="152"/>
      <c r="S87" s="152"/>
      <c r="T87" s="149"/>
    </row>
    <row r="89" spans="3:20" x14ac:dyDescent="0.45">
      <c r="S89" s="16"/>
    </row>
    <row r="90" spans="3:20" x14ac:dyDescent="0.45">
      <c r="F90" s="28"/>
      <c r="H90" s="28"/>
      <c r="I90" s="28"/>
    </row>
  </sheetData>
  <mergeCells count="14">
    <mergeCell ref="Q13:Q14"/>
    <mergeCell ref="S13:S14"/>
    <mergeCell ref="B4:T4"/>
    <mergeCell ref="B7:T7"/>
    <mergeCell ref="B8:T8"/>
    <mergeCell ref="B10:T10"/>
    <mergeCell ref="D13:D14"/>
    <mergeCell ref="I13:I14"/>
    <mergeCell ref="K13:K14"/>
    <mergeCell ref="L13:L14"/>
    <mergeCell ref="M13:M14"/>
    <mergeCell ref="O13:O14"/>
    <mergeCell ref="F13:F14"/>
    <mergeCell ref="H13:H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&amp;R2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2190E-05B3-49DB-9143-B01C2F36F405}">
  <sheetPr>
    <pageSetUpPr fitToPage="1"/>
  </sheetPr>
  <dimension ref="B4:V43"/>
  <sheetViews>
    <sheetView showGridLines="0" topLeftCell="A43" workbookViewId="0">
      <selection activeCell="B12" sqref="B12"/>
    </sheetView>
  </sheetViews>
  <sheetFormatPr defaultColWidth="11.453125" defaultRowHeight="16.5" x14ac:dyDescent="0.45"/>
  <cols>
    <col min="1" max="1" width="4.26953125" style="1" customWidth="1"/>
    <col min="2" max="2" width="2.7265625" style="61" customWidth="1"/>
    <col min="3" max="3" width="55.81640625" style="1" customWidth="1"/>
    <col min="4" max="4" width="14.26953125" style="1" customWidth="1"/>
    <col min="5" max="5" width="3.453125" style="3" customWidth="1"/>
    <col min="6" max="6" width="13.7265625" style="3" customWidth="1"/>
    <col min="7" max="7" width="3.453125" style="3" customWidth="1"/>
    <col min="8" max="8" width="13.7265625" style="3" customWidth="1"/>
    <col min="9" max="9" width="6" style="3" hidden="1" customWidth="1"/>
    <col min="10" max="10" width="13.1796875" style="3" hidden="1" customWidth="1"/>
    <col min="11" max="11" width="6" style="3" customWidth="1"/>
    <col min="12" max="12" width="13.7265625" style="3" hidden="1" customWidth="1"/>
    <col min="13" max="13" width="6" style="3" hidden="1" customWidth="1"/>
    <col min="14" max="14" width="13.7265625" style="3" hidden="1" customWidth="1"/>
    <col min="15" max="15" width="6" style="3" hidden="1" customWidth="1"/>
    <col min="16" max="16" width="13.7265625" style="3" hidden="1" customWidth="1"/>
    <col min="17" max="17" width="6" style="3" hidden="1" customWidth="1"/>
    <col min="18" max="18" width="13.7265625" style="3" hidden="1" customWidth="1"/>
    <col min="19" max="19" width="3.7265625" style="1" hidden="1" customWidth="1"/>
    <col min="20" max="20" width="13.7265625" style="3" hidden="1" customWidth="1"/>
    <col min="21" max="21" width="16.26953125" style="1" customWidth="1"/>
    <col min="22" max="22" width="17" style="1" bestFit="1" customWidth="1"/>
    <col min="23" max="24" width="12.453125" style="1" bestFit="1" customWidth="1"/>
    <col min="25" max="16384" width="11.453125" style="1"/>
  </cols>
  <sheetData>
    <row r="4" spans="2:22" ht="15" customHeight="1" x14ac:dyDescent="0.45"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</row>
    <row r="5" spans="2:22" ht="15" customHeight="1" x14ac:dyDescent="0.4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2:22" ht="15" customHeight="1" x14ac:dyDescent="0.4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2:22" ht="15" customHeight="1" x14ac:dyDescent="0.45">
      <c r="B7" s="166" t="s">
        <v>0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</row>
    <row r="8" spans="2:22" ht="15" customHeight="1" x14ac:dyDescent="0.45">
      <c r="B8" s="166" t="str">
        <f>BALANÇO!A5</f>
        <v>DEMONSTRAÇÕES FINANCEIRAS LEVANTADAS EM 31 DE DEZEMBRO DE 2024 E 31 DE DEZEMBRO DE 2023</v>
      </c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</row>
    <row r="9" spans="2:22" ht="15" customHeight="1" x14ac:dyDescent="0.45">
      <c r="B9" s="166" t="s">
        <v>82</v>
      </c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</row>
    <row r="10" spans="2:22" ht="15" customHeight="1" x14ac:dyDescent="0.45">
      <c r="B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T10" s="1"/>
    </row>
    <row r="11" spans="2:22" ht="15" customHeight="1" x14ac:dyDescent="0.45">
      <c r="B11" s="55" t="s">
        <v>2</v>
      </c>
      <c r="C11" s="55"/>
      <c r="D11" s="55"/>
      <c r="E11" s="55"/>
      <c r="F11" s="55"/>
      <c r="G11" s="55"/>
      <c r="H11" s="55"/>
      <c r="I11" s="55"/>
      <c r="J11" s="55"/>
      <c r="L11" s="55"/>
      <c r="M11" s="56"/>
      <c r="N11" s="55"/>
      <c r="O11" s="56"/>
      <c r="P11" s="55"/>
      <c r="Q11" s="56"/>
      <c r="R11" s="55"/>
      <c r="T11" s="55"/>
    </row>
    <row r="12" spans="2:22" ht="15" customHeight="1" x14ac:dyDescent="0.4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2:22" ht="30" customHeight="1" x14ac:dyDescent="0.45">
      <c r="B13" s="4"/>
      <c r="C13" s="4"/>
      <c r="D13" s="167" t="s">
        <v>3</v>
      </c>
      <c r="E13" s="4"/>
      <c r="F13" s="173">
        <v>45657</v>
      </c>
      <c r="G13" s="4"/>
      <c r="H13" s="173">
        <v>45291</v>
      </c>
      <c r="I13" s="4"/>
      <c r="J13" s="173">
        <v>44926</v>
      </c>
      <c r="K13" s="4"/>
      <c r="L13" s="170">
        <v>2015</v>
      </c>
      <c r="M13" s="4"/>
      <c r="N13" s="170">
        <v>2014</v>
      </c>
      <c r="O13" s="4"/>
      <c r="P13" s="170">
        <v>2013</v>
      </c>
      <c r="Q13" s="4"/>
      <c r="R13" s="170">
        <v>2012</v>
      </c>
      <c r="S13" s="10"/>
      <c r="T13" s="170">
        <v>2011</v>
      </c>
    </row>
    <row r="14" spans="2:22" ht="12.75" customHeight="1" x14ac:dyDescent="0.45">
      <c r="B14" s="8"/>
      <c r="C14" s="11"/>
      <c r="D14" s="167"/>
      <c r="E14" s="12"/>
      <c r="F14" s="170"/>
      <c r="G14" s="12"/>
      <c r="H14" s="170"/>
      <c r="I14" s="12"/>
      <c r="J14" s="170"/>
      <c r="K14" s="12"/>
      <c r="L14" s="170"/>
      <c r="M14" s="12"/>
      <c r="N14" s="170"/>
      <c r="O14" s="12"/>
      <c r="P14" s="170"/>
      <c r="Q14" s="12"/>
      <c r="R14" s="170"/>
      <c r="S14" s="10"/>
      <c r="T14" s="170"/>
    </row>
    <row r="15" spans="2:22" ht="10.5" hidden="1" customHeight="1" x14ac:dyDescent="0.45">
      <c r="B15" s="8"/>
      <c r="C15" s="11"/>
      <c r="D15" s="6"/>
      <c r="E15" s="12"/>
      <c r="F15" s="12"/>
      <c r="G15" s="12"/>
      <c r="H15" s="12"/>
      <c r="I15" s="12"/>
      <c r="J15" s="16"/>
      <c r="K15" s="12"/>
      <c r="L15" s="12"/>
      <c r="M15" s="12"/>
      <c r="N15" s="58" t="s">
        <v>47</v>
      </c>
      <c r="O15" s="12"/>
      <c r="P15" s="12"/>
      <c r="Q15" s="12"/>
      <c r="R15" s="12"/>
      <c r="S15" s="6"/>
      <c r="T15" s="12"/>
    </row>
    <row r="16" spans="2:22" ht="15.5" hidden="1" x14ac:dyDescent="0.45">
      <c r="B16" s="9" t="s">
        <v>48</v>
      </c>
      <c r="C16" s="11"/>
      <c r="D16" s="59"/>
      <c r="E16" s="14"/>
      <c r="F16" s="14">
        <v>193948774.10999998</v>
      </c>
      <c r="G16" s="14"/>
      <c r="H16" s="14">
        <v>193948774.10999998</v>
      </c>
      <c r="I16" s="14"/>
      <c r="J16" s="19">
        <v>190555013.75</v>
      </c>
      <c r="K16" s="14"/>
      <c r="L16" s="14">
        <v>597164402</v>
      </c>
      <c r="M16" s="14"/>
      <c r="N16" s="14">
        <v>508787569</v>
      </c>
      <c r="O16" s="14"/>
      <c r="P16" s="14">
        <v>471865368</v>
      </c>
      <c r="Q16" s="14"/>
      <c r="R16" s="14">
        <v>337588352</v>
      </c>
      <c r="S16" s="11"/>
      <c r="T16" s="14">
        <v>302382478.10999995</v>
      </c>
      <c r="V16" s="2"/>
    </row>
    <row r="17" spans="2:22" ht="12" hidden="1" customHeight="1" x14ac:dyDescent="0.45">
      <c r="B17" s="9"/>
      <c r="C17" s="11"/>
      <c r="D17" s="59"/>
      <c r="E17" s="14"/>
      <c r="F17" s="14"/>
      <c r="G17" s="14"/>
      <c r="H17" s="14"/>
      <c r="I17" s="14"/>
      <c r="J17" s="19"/>
      <c r="K17" s="14"/>
      <c r="L17" s="14"/>
      <c r="M17" s="14"/>
      <c r="N17" s="14"/>
      <c r="O17" s="14"/>
      <c r="P17" s="14"/>
      <c r="Q17" s="14"/>
      <c r="R17" s="14"/>
      <c r="S17" s="11"/>
      <c r="T17" s="14"/>
      <c r="V17" s="2"/>
    </row>
    <row r="18" spans="2:22" ht="15" hidden="1" customHeight="1" x14ac:dyDescent="0.45">
      <c r="B18" s="8"/>
      <c r="C18" s="11" t="s">
        <v>49</v>
      </c>
      <c r="D18" s="59"/>
      <c r="E18" s="12"/>
      <c r="F18" s="12">
        <v>193948774.10999998</v>
      </c>
      <c r="G18" s="12"/>
      <c r="H18" s="12">
        <v>193948774.10999998</v>
      </c>
      <c r="I18" s="12"/>
      <c r="J18" s="16">
        <v>190555013.75</v>
      </c>
      <c r="K18" s="12"/>
      <c r="L18" s="12">
        <v>597164402</v>
      </c>
      <c r="M18" s="12"/>
      <c r="N18" s="12">
        <v>508787569</v>
      </c>
      <c r="O18" s="12"/>
      <c r="P18" s="12">
        <v>471865368</v>
      </c>
      <c r="Q18" s="12"/>
      <c r="R18" s="12">
        <v>337588352</v>
      </c>
      <c r="S18" s="11"/>
      <c r="T18" s="12">
        <v>302382478.10999995</v>
      </c>
      <c r="V18" s="2"/>
    </row>
    <row r="19" spans="2:22" ht="15" hidden="1" customHeight="1" x14ac:dyDescent="0.45">
      <c r="B19" s="8"/>
      <c r="C19" s="11"/>
      <c r="D19" s="59"/>
      <c r="E19" s="12"/>
      <c r="F19" s="12"/>
      <c r="G19" s="12"/>
      <c r="H19" s="12"/>
      <c r="I19" s="12"/>
      <c r="J19" s="16"/>
      <c r="K19" s="12"/>
      <c r="L19" s="12"/>
      <c r="M19" s="12"/>
      <c r="N19" s="12"/>
      <c r="O19" s="12"/>
      <c r="P19" s="12"/>
      <c r="Q19" s="12"/>
      <c r="R19" s="12"/>
      <c r="S19" s="11"/>
      <c r="T19" s="12"/>
      <c r="V19" s="2"/>
    </row>
    <row r="20" spans="2:22" ht="15" hidden="1" customHeight="1" x14ac:dyDescent="0.45">
      <c r="B20" s="9" t="s">
        <v>50</v>
      </c>
      <c r="C20" s="11"/>
      <c r="D20" s="59"/>
      <c r="E20" s="14"/>
      <c r="F20" s="14">
        <v>-58700574.039999992</v>
      </c>
      <c r="G20" s="14"/>
      <c r="H20" s="14">
        <v>-58700574.039999992</v>
      </c>
      <c r="I20" s="14"/>
      <c r="J20" s="19">
        <v>-44764722.25</v>
      </c>
      <c r="K20" s="14"/>
      <c r="L20" s="14">
        <v>-128279414</v>
      </c>
      <c r="M20" s="14"/>
      <c r="N20" s="14">
        <v>-112366999</v>
      </c>
      <c r="O20" s="14"/>
      <c r="P20" s="14">
        <v>-104117392</v>
      </c>
      <c r="Q20" s="14"/>
      <c r="R20" s="14">
        <v>-83623495</v>
      </c>
      <c r="S20" s="11"/>
      <c r="T20" s="14">
        <v>-87979498.610000014</v>
      </c>
      <c r="V20" s="2"/>
    </row>
    <row r="21" spans="2:22" ht="12" hidden="1" customHeight="1" x14ac:dyDescent="0.45">
      <c r="B21" s="8"/>
      <c r="C21" s="9"/>
      <c r="D21" s="60"/>
      <c r="E21" s="12"/>
      <c r="F21" s="12"/>
      <c r="G21" s="12"/>
      <c r="H21" s="12"/>
      <c r="I21" s="12"/>
      <c r="J21" s="16"/>
      <c r="K21" s="12"/>
      <c r="L21" s="12"/>
      <c r="M21" s="12"/>
      <c r="N21" s="12"/>
      <c r="O21" s="12"/>
      <c r="P21" s="12"/>
      <c r="Q21" s="12"/>
      <c r="R21" s="12"/>
      <c r="S21" s="9"/>
      <c r="T21" s="12"/>
      <c r="V21" s="2"/>
    </row>
    <row r="22" spans="2:22" ht="15" hidden="1" customHeight="1" x14ac:dyDescent="0.45">
      <c r="B22" s="8"/>
      <c r="C22" s="11" t="s">
        <v>51</v>
      </c>
      <c r="D22" s="59"/>
      <c r="E22" s="12"/>
      <c r="F22" s="12">
        <v>-58700574.039999992</v>
      </c>
      <c r="G22" s="12"/>
      <c r="H22" s="12">
        <v>-58700574.039999992</v>
      </c>
      <c r="I22" s="12"/>
      <c r="J22" s="16">
        <v>-44764722.25</v>
      </c>
      <c r="K22" s="12"/>
      <c r="L22" s="12">
        <v>-128279414</v>
      </c>
      <c r="M22" s="12"/>
      <c r="N22" s="12">
        <v>-112366999</v>
      </c>
      <c r="O22" s="12"/>
      <c r="P22" s="12">
        <v>-104117392</v>
      </c>
      <c r="Q22" s="12"/>
      <c r="R22" s="12">
        <v>-83623495</v>
      </c>
      <c r="S22" s="11"/>
      <c r="T22" s="12">
        <v>-87979498.610000014</v>
      </c>
      <c r="V22" s="2"/>
    </row>
    <row r="23" spans="2:22" ht="20.25" hidden="1" customHeight="1" x14ac:dyDescent="0.45">
      <c r="B23" s="11"/>
      <c r="C23" s="9"/>
      <c r="D23" s="60"/>
      <c r="E23" s="12"/>
      <c r="F23" s="12"/>
      <c r="G23" s="12"/>
      <c r="H23" s="12"/>
      <c r="I23" s="12"/>
      <c r="J23" s="16"/>
      <c r="K23" s="12"/>
      <c r="L23" s="12"/>
      <c r="M23" s="12"/>
      <c r="N23" s="12"/>
      <c r="O23" s="12"/>
      <c r="P23" s="12"/>
      <c r="Q23" s="12"/>
      <c r="R23" s="12"/>
      <c r="S23" s="9"/>
      <c r="T23" s="12"/>
      <c r="V23" s="2"/>
    </row>
    <row r="24" spans="2:22" ht="15" customHeight="1" x14ac:dyDescent="0.45">
      <c r="B24" s="9" t="s">
        <v>75</v>
      </c>
      <c r="C24" s="11"/>
      <c r="D24" s="13"/>
      <c r="E24" s="14"/>
      <c r="F24" s="14">
        <f>DRE!F63</f>
        <v>53836.634669999978</v>
      </c>
      <c r="G24" s="14"/>
      <c r="H24" s="14">
        <v>90125</v>
      </c>
      <c r="I24" s="14"/>
      <c r="J24" s="19">
        <v>62916.131000000067</v>
      </c>
      <c r="K24" s="14"/>
      <c r="L24" s="14">
        <v>468884988</v>
      </c>
      <c r="M24" s="14"/>
      <c r="N24" s="14">
        <v>396420570</v>
      </c>
      <c r="O24" s="14"/>
      <c r="P24" s="14">
        <v>367747976</v>
      </c>
      <c r="Q24" s="14"/>
      <c r="R24" s="14">
        <v>253964857</v>
      </c>
      <c r="S24" s="11"/>
      <c r="T24" s="14">
        <v>214402979.49999994</v>
      </c>
      <c r="V24" s="2"/>
    </row>
    <row r="25" spans="2:22" ht="15" customHeight="1" x14ac:dyDescent="0.45">
      <c r="B25" s="9"/>
      <c r="C25" s="9"/>
      <c r="D25" s="60"/>
      <c r="E25" s="14"/>
      <c r="F25" s="14"/>
      <c r="G25" s="14"/>
      <c r="H25" s="14"/>
      <c r="I25" s="14"/>
      <c r="J25" s="19"/>
      <c r="K25" s="14"/>
      <c r="L25" s="14"/>
      <c r="M25" s="14"/>
      <c r="N25" s="14"/>
      <c r="O25" s="14"/>
      <c r="P25" s="14"/>
      <c r="Q25" s="14"/>
      <c r="R25" s="14"/>
      <c r="S25" s="9"/>
      <c r="T25" s="14"/>
      <c r="V25" s="2"/>
    </row>
    <row r="26" spans="2:22" ht="15" customHeight="1" x14ac:dyDescent="0.45">
      <c r="B26" s="9" t="s">
        <v>83</v>
      </c>
      <c r="C26" s="11"/>
      <c r="D26" s="13"/>
      <c r="E26" s="14"/>
      <c r="F26" s="65">
        <v>0</v>
      </c>
      <c r="G26" s="14"/>
      <c r="H26" s="65">
        <v>0</v>
      </c>
      <c r="I26" s="14"/>
      <c r="J26" s="18">
        <v>0</v>
      </c>
      <c r="K26" s="14"/>
      <c r="L26" s="14">
        <v>-410032172</v>
      </c>
      <c r="M26" s="14"/>
      <c r="N26" s="14">
        <v>-349818765</v>
      </c>
      <c r="O26" s="14"/>
      <c r="P26" s="14">
        <v>-314425195</v>
      </c>
      <c r="Q26" s="14"/>
      <c r="R26" s="14">
        <v>-205342651</v>
      </c>
      <c r="S26" s="11"/>
      <c r="T26" s="14">
        <v>-174250298.94</v>
      </c>
      <c r="V26" s="2"/>
    </row>
    <row r="27" spans="2:22" ht="15" customHeight="1" x14ac:dyDescent="0.45">
      <c r="B27" s="9"/>
      <c r="C27" s="11"/>
      <c r="D27" s="59"/>
      <c r="E27" s="14"/>
      <c r="F27" s="14"/>
      <c r="G27" s="14"/>
      <c r="H27" s="14"/>
      <c r="I27" s="14"/>
      <c r="J27" s="19"/>
      <c r="K27" s="14"/>
      <c r="L27" s="14"/>
      <c r="M27" s="14"/>
      <c r="N27" s="14"/>
      <c r="O27" s="14"/>
      <c r="P27" s="14"/>
      <c r="Q27" s="14"/>
      <c r="R27" s="14"/>
      <c r="S27" s="11"/>
      <c r="T27" s="14"/>
      <c r="V27" s="2"/>
    </row>
    <row r="28" spans="2:22" ht="15" customHeight="1" x14ac:dyDescent="0.45">
      <c r="B28" s="9" t="s">
        <v>84</v>
      </c>
      <c r="C28" s="62"/>
      <c r="D28" s="63"/>
      <c r="E28" s="12"/>
      <c r="F28" s="65">
        <f>DRE!F63</f>
        <v>53836.634669999978</v>
      </c>
      <c r="G28" s="12"/>
      <c r="H28" s="65">
        <v>90125</v>
      </c>
      <c r="I28" s="12"/>
      <c r="J28" s="65">
        <v>62916.131000000067</v>
      </c>
      <c r="K28" s="14"/>
      <c r="L28" s="14"/>
      <c r="M28" s="14"/>
      <c r="N28" s="14"/>
      <c r="O28" s="14"/>
      <c r="P28" s="14"/>
      <c r="Q28" s="14"/>
      <c r="R28" s="14"/>
      <c r="S28" s="11"/>
      <c r="T28" s="14"/>
      <c r="V28" s="2"/>
    </row>
    <row r="29" spans="2:22" ht="15" customHeight="1" x14ac:dyDescent="0.45">
      <c r="E29" s="1"/>
      <c r="F29" s="1"/>
      <c r="G29" s="1"/>
      <c r="H29" s="1"/>
      <c r="I29" s="1"/>
      <c r="J29" s="1"/>
      <c r="K29" s="14"/>
      <c r="L29" s="14">
        <v>-14597581</v>
      </c>
      <c r="M29" s="14"/>
      <c r="N29" s="14">
        <v>-15507504</v>
      </c>
      <c r="O29" s="14"/>
      <c r="P29" s="14">
        <v>-18808330</v>
      </c>
      <c r="Q29" s="14"/>
      <c r="R29" s="14">
        <v>-11807144</v>
      </c>
      <c r="S29" s="11"/>
      <c r="T29" s="14">
        <v>-16223425.540000001</v>
      </c>
      <c r="V29" s="2"/>
    </row>
    <row r="30" spans="2:22" ht="15" customHeight="1" x14ac:dyDescent="0.45">
      <c r="B30" s="80" t="s">
        <v>199</v>
      </c>
      <c r="C30" s="80"/>
      <c r="D30" s="80"/>
      <c r="E30" s="80"/>
      <c r="F30" s="80"/>
      <c r="G30" s="80"/>
      <c r="H30" s="80"/>
      <c r="I30" s="80"/>
      <c r="J30" s="80"/>
      <c r="K30" s="12"/>
      <c r="L30" s="12">
        <v>-17204534</v>
      </c>
      <c r="M30" s="12"/>
      <c r="N30" s="12">
        <v>-16352554</v>
      </c>
      <c r="O30" s="12"/>
      <c r="P30" s="12">
        <v>-20490843</v>
      </c>
      <c r="Q30" s="12"/>
      <c r="R30" s="12">
        <v>-18262119</v>
      </c>
      <c r="S30" s="11"/>
      <c r="T30" s="12">
        <v>-17379407.34</v>
      </c>
      <c r="V30" s="2"/>
    </row>
    <row r="31" spans="2:22" ht="15" customHeight="1" x14ac:dyDescent="0.45">
      <c r="C31" s="66"/>
      <c r="D31" s="66"/>
      <c r="E31" s="66"/>
      <c r="F31" s="66"/>
      <c r="G31" s="66"/>
      <c r="H31" s="66"/>
      <c r="I31" s="66"/>
      <c r="J31" s="66"/>
      <c r="K31" s="12"/>
      <c r="L31" s="12">
        <v>-2382849</v>
      </c>
      <c r="M31" s="12"/>
      <c r="N31" s="12">
        <v>-2212476</v>
      </c>
      <c r="O31" s="12"/>
      <c r="P31" s="12">
        <v>-2255481</v>
      </c>
      <c r="Q31" s="12"/>
      <c r="R31" s="12">
        <v>-1717643</v>
      </c>
      <c r="S31" s="11"/>
      <c r="T31" s="12">
        <v>-1853622.73</v>
      </c>
      <c r="V31" s="2"/>
    </row>
    <row r="32" spans="2:22" ht="15" customHeight="1" x14ac:dyDescent="0.45">
      <c r="B32" s="66"/>
      <c r="C32" s="66"/>
      <c r="D32" s="66"/>
      <c r="E32" s="66"/>
      <c r="F32" s="66"/>
      <c r="G32" s="66"/>
      <c r="H32" s="66"/>
      <c r="I32" s="66"/>
      <c r="J32" s="66"/>
      <c r="K32" s="12"/>
      <c r="L32" s="12">
        <v>4989802</v>
      </c>
      <c r="M32" s="12"/>
      <c r="N32" s="12">
        <v>3057526</v>
      </c>
      <c r="O32" s="12"/>
      <c r="P32" s="12">
        <v>3937994</v>
      </c>
      <c r="Q32" s="12"/>
      <c r="R32" s="12">
        <v>8172618</v>
      </c>
      <c r="S32" s="11"/>
      <c r="T32" s="12">
        <v>3009604.5299999993</v>
      </c>
      <c r="V32" s="2"/>
    </row>
    <row r="33" spans="2:22" ht="15" customHeight="1" x14ac:dyDescent="0.45">
      <c r="B33" s="66"/>
      <c r="C33" s="66"/>
      <c r="D33" s="66"/>
      <c r="E33" s="66"/>
      <c r="F33" s="66"/>
      <c r="G33" s="66"/>
      <c r="H33" s="66"/>
      <c r="I33" s="66"/>
      <c r="J33" s="66"/>
      <c r="K33" s="12"/>
      <c r="L33" s="12"/>
      <c r="M33" s="12"/>
      <c r="N33" s="12"/>
      <c r="O33" s="12"/>
      <c r="P33" s="12"/>
      <c r="Q33" s="12"/>
      <c r="R33" s="12"/>
      <c r="S33" s="11"/>
      <c r="T33" s="12"/>
      <c r="V33" s="2"/>
    </row>
    <row r="34" spans="2:22" ht="15" customHeight="1" x14ac:dyDescent="0.45">
      <c r="B34" s="66"/>
      <c r="K34" s="14"/>
      <c r="L34" s="14" t="e">
        <v>#REF!</v>
      </c>
      <c r="M34" s="14"/>
      <c r="N34" s="14" t="e">
        <v>#REF!</v>
      </c>
      <c r="O34" s="14"/>
      <c r="P34" s="14" t="e">
        <v>#REF!</v>
      </c>
      <c r="Q34" s="14"/>
      <c r="R34" s="14" t="e">
        <v>#REF!</v>
      </c>
      <c r="S34" s="11"/>
      <c r="T34" s="14" t="e">
        <v>#REF!</v>
      </c>
      <c r="V34" s="2"/>
    </row>
    <row r="35" spans="2:22" ht="15" customHeight="1" x14ac:dyDescent="0.45">
      <c r="K35" s="12"/>
      <c r="L35" s="12"/>
      <c r="M35" s="12"/>
      <c r="N35" s="12"/>
      <c r="O35" s="12"/>
      <c r="P35" s="12"/>
      <c r="Q35" s="12"/>
      <c r="R35" s="12"/>
      <c r="S35" s="11"/>
      <c r="T35" s="12"/>
      <c r="V35" s="2"/>
    </row>
    <row r="36" spans="2:22" ht="15" customHeight="1" x14ac:dyDescent="0.45">
      <c r="C36" s="144" t="s">
        <v>171</v>
      </c>
      <c r="D36" s="149"/>
      <c r="E36" s="149"/>
      <c r="F36" s="144" t="s">
        <v>165</v>
      </c>
      <c r="G36" s="149"/>
      <c r="J36" s="149"/>
      <c r="K36" s="14"/>
      <c r="L36" s="14" t="e">
        <v>#REF!</v>
      </c>
      <c r="M36" s="14"/>
      <c r="N36" s="14" t="e">
        <v>#REF!</v>
      </c>
      <c r="O36" s="14"/>
      <c r="P36" s="14">
        <v>908400</v>
      </c>
      <c r="Q36" s="14"/>
      <c r="R36" s="14">
        <v>922438</v>
      </c>
      <c r="S36" s="11"/>
      <c r="T36" s="14">
        <v>3274027.3499999996</v>
      </c>
      <c r="V36" s="2"/>
    </row>
    <row r="37" spans="2:22" ht="15" customHeight="1" x14ac:dyDescent="0.45">
      <c r="C37" s="144" t="s">
        <v>211</v>
      </c>
      <c r="D37" s="150"/>
      <c r="E37" s="151"/>
      <c r="F37" s="144" t="s">
        <v>166</v>
      </c>
      <c r="G37" s="151"/>
      <c r="J37" s="151"/>
      <c r="K37" s="12"/>
      <c r="L37" s="12" t="e">
        <v>#REF!</v>
      </c>
      <c r="M37" s="12"/>
      <c r="N37" s="12" t="e">
        <v>#REF!</v>
      </c>
      <c r="O37" s="12"/>
      <c r="P37" s="12">
        <v>-6164427</v>
      </c>
      <c r="Q37" s="12"/>
      <c r="R37" s="12">
        <v>-8932416</v>
      </c>
      <c r="S37" s="11"/>
      <c r="T37" s="12">
        <v>-7183794.8200000003</v>
      </c>
      <c r="V37" s="2"/>
    </row>
    <row r="38" spans="2:22" ht="15" customHeight="1" x14ac:dyDescent="0.45">
      <c r="C38" s="144"/>
      <c r="D38" s="149"/>
      <c r="E38" s="152"/>
      <c r="F38" s="144"/>
      <c r="G38" s="152"/>
      <c r="J38" s="152"/>
      <c r="K38" s="12"/>
      <c r="L38" s="12">
        <v>11002935</v>
      </c>
      <c r="M38" s="12"/>
      <c r="N38" s="12">
        <v>8347713.9999999991</v>
      </c>
      <c r="O38" s="12"/>
      <c r="P38" s="12">
        <v>7072827</v>
      </c>
      <c r="Q38" s="12"/>
      <c r="R38" s="12">
        <v>9854854</v>
      </c>
      <c r="S38" s="11"/>
      <c r="T38" s="12">
        <v>10457822.17</v>
      </c>
      <c r="V38" s="2"/>
    </row>
    <row r="39" spans="2:22" ht="15" customHeight="1" x14ac:dyDescent="0.45">
      <c r="C39" s="144"/>
      <c r="D39" s="149"/>
      <c r="E39" s="152"/>
      <c r="F39" s="144"/>
      <c r="G39" s="152"/>
      <c r="J39" s="152"/>
      <c r="K39" s="12"/>
      <c r="L39" s="12"/>
      <c r="M39" s="12"/>
      <c r="N39" s="12"/>
      <c r="O39" s="12"/>
      <c r="P39" s="12"/>
      <c r="Q39" s="12"/>
      <c r="R39" s="12"/>
      <c r="S39" s="11"/>
      <c r="T39" s="12"/>
      <c r="V39" s="2"/>
    </row>
    <row r="40" spans="2:22" ht="15" customHeight="1" x14ac:dyDescent="0.45">
      <c r="C40" s="144"/>
      <c r="D40" s="149"/>
      <c r="E40" s="152"/>
      <c r="F40" s="144"/>
      <c r="G40" s="152"/>
      <c r="J40" s="152"/>
      <c r="K40" s="14"/>
      <c r="L40" s="14" t="e">
        <v>#REF!</v>
      </c>
      <c r="M40" s="14"/>
      <c r="N40" s="14" t="e">
        <v>#REF!</v>
      </c>
      <c r="O40" s="14"/>
      <c r="P40" s="14" t="e">
        <v>#REF!</v>
      </c>
      <c r="Q40" s="14"/>
      <c r="R40" s="14" t="e">
        <v>#REF!</v>
      </c>
      <c r="S40" s="11"/>
      <c r="T40" s="14" t="e">
        <v>#REF!</v>
      </c>
      <c r="V40" s="2"/>
    </row>
    <row r="41" spans="2:22" ht="15" customHeight="1" x14ac:dyDescent="0.45">
      <c r="C41" s="144" t="s">
        <v>167</v>
      </c>
      <c r="D41" s="149"/>
      <c r="E41" s="152"/>
      <c r="F41" s="144" t="s">
        <v>168</v>
      </c>
      <c r="G41" s="152"/>
      <c r="J41" s="152"/>
      <c r="K41" s="12"/>
      <c r="L41" s="12"/>
      <c r="M41" s="12"/>
      <c r="N41" s="12"/>
      <c r="O41" s="12"/>
      <c r="P41" s="12"/>
      <c r="Q41" s="12"/>
      <c r="R41" s="12"/>
      <c r="S41" s="11"/>
      <c r="T41" s="12"/>
      <c r="V41" s="2"/>
    </row>
    <row r="42" spans="2:22" ht="15" customHeight="1" x14ac:dyDescent="0.45">
      <c r="C42" s="144" t="s">
        <v>169</v>
      </c>
      <c r="D42" s="149"/>
      <c r="E42" s="152"/>
      <c r="F42" s="144" t="s">
        <v>170</v>
      </c>
      <c r="G42" s="152"/>
      <c r="J42" s="152"/>
      <c r="K42" s="12"/>
      <c r="L42" s="24">
        <v>-15436193</v>
      </c>
      <c r="M42" s="12"/>
      <c r="N42" s="24">
        <v>-11396792</v>
      </c>
      <c r="O42" s="12"/>
      <c r="P42" s="24">
        <v>-12228134</v>
      </c>
      <c r="Q42" s="12"/>
      <c r="R42" s="24">
        <v>-13754392</v>
      </c>
      <c r="S42" s="11"/>
      <c r="T42" s="24">
        <v>-9323242.2200000007</v>
      </c>
      <c r="V42" s="2"/>
    </row>
    <row r="43" spans="2:22" ht="12" customHeight="1" x14ac:dyDescent="0.45">
      <c r="K43" s="12"/>
      <c r="L43" s="12"/>
      <c r="M43" s="12"/>
      <c r="N43" s="12"/>
      <c r="O43" s="12"/>
      <c r="P43" s="12"/>
      <c r="Q43" s="12"/>
      <c r="R43" s="12"/>
      <c r="S43" s="11"/>
      <c r="T43" s="12"/>
      <c r="V43" s="2"/>
    </row>
  </sheetData>
  <mergeCells count="13">
    <mergeCell ref="R13:R14"/>
    <mergeCell ref="T13:T14"/>
    <mergeCell ref="B4:T4"/>
    <mergeCell ref="B7:T7"/>
    <mergeCell ref="B8:T8"/>
    <mergeCell ref="B9:T9"/>
    <mergeCell ref="D13:D14"/>
    <mergeCell ref="H13:H14"/>
    <mergeCell ref="J13:J14"/>
    <mergeCell ref="L13:L14"/>
    <mergeCell ref="N13:N14"/>
    <mergeCell ref="P13:P14"/>
    <mergeCell ref="F13:F14"/>
  </mergeCells>
  <pageMargins left="0.23622047244094491" right="0.23622047244094491" top="0" bottom="0.74803149606299213" header="0.31496062992125984" footer="0.31496062992125984"/>
  <pageSetup paperSize="9" scale="84" fitToHeight="0" orientation="portrait" r:id="rId1"/>
  <headerFooter>
    <oddFooter>&amp;R3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12734-A2BF-4406-888C-9C731151313D}">
  <sheetPr>
    <pageSetUpPr fitToPage="1"/>
  </sheetPr>
  <dimension ref="A5:Y85"/>
  <sheetViews>
    <sheetView showGridLines="0" topLeftCell="A74" workbookViewId="0">
      <selection activeCell="B12" sqref="B12"/>
    </sheetView>
  </sheetViews>
  <sheetFormatPr defaultColWidth="10.54296875" defaultRowHeight="13" x14ac:dyDescent="0.4"/>
  <cols>
    <col min="1" max="1" width="6.7265625" style="83" customWidth="1"/>
    <col min="2" max="2" width="35.81640625" style="83" customWidth="1"/>
    <col min="3" max="3" width="12.1796875" style="83" customWidth="1"/>
    <col min="4" max="4" width="13.7265625" style="83" customWidth="1"/>
    <col min="5" max="6" width="1.7265625" style="83" customWidth="1"/>
    <col min="7" max="7" width="12.26953125" style="83" bestFit="1" customWidth="1"/>
    <col min="8" max="8" width="13.81640625" style="83" customWidth="1"/>
    <col min="9" max="9" width="13.7265625" style="83" hidden="1" customWidth="1"/>
    <col min="10" max="10" width="1.7265625" style="83" customWidth="1"/>
    <col min="11" max="11" width="13" style="83" customWidth="1"/>
    <col min="12" max="12" width="1.7265625" style="83" customWidth="1"/>
    <col min="13" max="13" width="14.54296875" style="83" customWidth="1"/>
    <col min="14" max="14" width="1.7265625" style="83" customWidth="1"/>
    <col min="15" max="15" width="11.7265625" style="83" customWidth="1"/>
    <col min="16" max="16" width="17" style="83" bestFit="1" customWidth="1"/>
    <col min="17" max="17" width="15.54296875" style="83" bestFit="1" customWidth="1"/>
    <col min="18" max="16384" width="10.54296875" style="83"/>
  </cols>
  <sheetData>
    <row r="5" spans="1:22" ht="15" customHeight="1" x14ac:dyDescent="0.4">
      <c r="A5" s="171"/>
      <c r="B5" s="171"/>
      <c r="C5" s="171"/>
      <c r="D5" s="171"/>
      <c r="E5" s="171"/>
      <c r="F5" s="9"/>
      <c r="G5" s="9"/>
      <c r="H5" s="9"/>
      <c r="I5" s="9"/>
      <c r="J5" s="9"/>
      <c r="K5" s="9"/>
      <c r="L5" s="9"/>
      <c r="M5" s="9"/>
      <c r="N5" s="9"/>
      <c r="O5" s="9"/>
      <c r="R5" s="84"/>
      <c r="S5" s="85"/>
      <c r="T5" s="86"/>
    </row>
    <row r="6" spans="1:22" ht="15" customHeight="1" x14ac:dyDescent="0.4">
      <c r="A6" s="166" t="s">
        <v>0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R6" s="84"/>
      <c r="S6" s="84"/>
      <c r="T6" s="86"/>
    </row>
    <row r="7" spans="1:22" ht="15" customHeight="1" x14ac:dyDescent="0.4">
      <c r="A7" s="166" t="str">
        <f>BALANÇO!A5</f>
        <v>DEMONSTRAÇÕES FINANCEIRAS LEVANTADAS EM 31 DE DEZEMBRO DE 2024 E 31 DE DEZEMBRO DE 2023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R7" s="84"/>
      <c r="S7" s="84"/>
      <c r="T7" s="86"/>
    </row>
    <row r="8" spans="1:22" ht="15" customHeight="1" x14ac:dyDescent="0.4">
      <c r="A8" s="166" t="s">
        <v>85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R8" s="87"/>
      <c r="S8" s="87"/>
    </row>
    <row r="9" spans="1:22" ht="15" customHeight="1" x14ac:dyDescent="0.4"/>
    <row r="10" spans="1:22" ht="15" customHeight="1" x14ac:dyDescent="0.4">
      <c r="A10" s="55" t="s">
        <v>2</v>
      </c>
      <c r="B10" s="88"/>
      <c r="C10" s="88"/>
      <c r="D10" s="89"/>
      <c r="E10" s="89"/>
      <c r="F10" s="89"/>
      <c r="G10" s="89"/>
      <c r="H10" s="89"/>
      <c r="I10" s="89"/>
      <c r="J10" s="89"/>
      <c r="K10" s="89"/>
      <c r="L10" s="89"/>
      <c r="M10" s="23"/>
      <c r="N10" s="90"/>
      <c r="O10" s="89"/>
    </row>
    <row r="11" spans="1:22" ht="15" customHeight="1" x14ac:dyDescent="0.4">
      <c r="A11" s="171"/>
      <c r="B11" s="171"/>
      <c r="C11" s="180" t="s">
        <v>107</v>
      </c>
      <c r="D11" s="176" t="s">
        <v>86</v>
      </c>
      <c r="E11" s="91"/>
      <c r="F11" s="91"/>
      <c r="G11" s="179" t="s">
        <v>87</v>
      </c>
      <c r="H11" s="179"/>
      <c r="I11" s="179"/>
      <c r="J11" s="92"/>
      <c r="K11" s="176" t="s">
        <v>88</v>
      </c>
      <c r="L11" s="92"/>
      <c r="M11" s="176" t="s">
        <v>89</v>
      </c>
      <c r="N11" s="91"/>
      <c r="O11" s="176" t="s">
        <v>90</v>
      </c>
      <c r="V11" s="93"/>
    </row>
    <row r="12" spans="1:22" ht="15" customHeight="1" x14ac:dyDescent="0.4">
      <c r="A12" s="171"/>
      <c r="B12" s="171"/>
      <c r="C12" s="167"/>
      <c r="D12" s="176"/>
      <c r="E12" s="91"/>
      <c r="F12" s="91"/>
      <c r="G12" s="174" t="s">
        <v>91</v>
      </c>
      <c r="H12" s="174" t="s">
        <v>92</v>
      </c>
      <c r="I12" s="174" t="s">
        <v>93</v>
      </c>
      <c r="J12" s="91"/>
      <c r="K12" s="177"/>
      <c r="L12" s="91"/>
      <c r="M12" s="177"/>
      <c r="N12" s="94"/>
      <c r="O12" s="177"/>
      <c r="P12" s="95"/>
      <c r="V12" s="93"/>
    </row>
    <row r="13" spans="1:22" ht="15" customHeight="1" x14ac:dyDescent="0.4">
      <c r="A13" s="4"/>
      <c r="B13" s="4"/>
      <c r="C13" s="167"/>
      <c r="D13" s="178"/>
      <c r="E13" s="94"/>
      <c r="F13" s="94"/>
      <c r="G13" s="175"/>
      <c r="H13" s="175"/>
      <c r="I13" s="175"/>
      <c r="J13" s="91"/>
      <c r="K13" s="178"/>
      <c r="L13" s="91"/>
      <c r="M13" s="178"/>
      <c r="N13" s="94"/>
      <c r="O13" s="178"/>
      <c r="P13" s="95"/>
      <c r="V13" s="93"/>
    </row>
    <row r="15" spans="1:22" ht="14" hidden="1" x14ac:dyDescent="0.4">
      <c r="A15" s="9" t="s">
        <v>106</v>
      </c>
      <c r="B15" s="96"/>
      <c r="C15" s="96"/>
      <c r="D15" s="98">
        <v>161299</v>
      </c>
      <c r="E15" s="96"/>
      <c r="F15" s="96"/>
      <c r="G15" s="98">
        <v>32260</v>
      </c>
      <c r="H15" s="98">
        <v>16397</v>
      </c>
      <c r="I15" s="98">
        <v>0</v>
      </c>
      <c r="J15" s="96"/>
      <c r="K15" s="98">
        <v>43687</v>
      </c>
      <c r="L15" s="96"/>
      <c r="M15" s="98">
        <v>0</v>
      </c>
      <c r="N15" s="96"/>
      <c r="O15" s="98">
        <v>253643</v>
      </c>
    </row>
    <row r="16" spans="1:22" ht="14" hidden="1" x14ac:dyDescent="0.4">
      <c r="A16" s="9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</row>
    <row r="17" spans="1:15" ht="14" hidden="1" x14ac:dyDescent="0.4">
      <c r="A17" s="11" t="s">
        <v>97</v>
      </c>
      <c r="B17" s="12"/>
      <c r="C17" s="13">
        <v>22</v>
      </c>
      <c r="D17" s="96"/>
      <c r="E17" s="96"/>
      <c r="F17" s="96"/>
      <c r="G17" s="96"/>
      <c r="H17" s="96"/>
      <c r="I17" s="96"/>
      <c r="J17" s="96"/>
      <c r="K17" s="12">
        <v>-43687</v>
      </c>
      <c r="L17" s="96"/>
      <c r="M17" s="96"/>
      <c r="N17" s="96"/>
      <c r="O17" s="12">
        <v>-43687</v>
      </c>
    </row>
    <row r="18" spans="1:15" ht="14" hidden="1" x14ac:dyDescent="0.4">
      <c r="A18" s="9"/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</row>
    <row r="19" spans="1:15" ht="14" hidden="1" x14ac:dyDescent="0.4">
      <c r="A19" s="9" t="s">
        <v>94</v>
      </c>
      <c r="B19" s="12"/>
      <c r="C19" s="12"/>
      <c r="D19" s="12"/>
      <c r="E19" s="12"/>
      <c r="F19" s="96"/>
      <c r="G19" s="96"/>
      <c r="H19" s="96"/>
      <c r="I19" s="96"/>
      <c r="J19" s="96"/>
      <c r="K19" s="96"/>
      <c r="L19" s="96"/>
      <c r="M19" s="96"/>
      <c r="N19" s="96"/>
      <c r="O19" s="12"/>
    </row>
    <row r="20" spans="1:15" ht="14" hidden="1" x14ac:dyDescent="0.4">
      <c r="A20" s="11"/>
      <c r="B20" s="12" t="s">
        <v>98</v>
      </c>
      <c r="C20" s="13">
        <v>23</v>
      </c>
      <c r="D20" s="12">
        <v>15577</v>
      </c>
      <c r="E20" s="12"/>
      <c r="F20" s="96"/>
      <c r="G20" s="96"/>
      <c r="H20" s="12">
        <v>-15577</v>
      </c>
      <c r="I20" s="96"/>
      <c r="J20" s="96"/>
      <c r="K20" s="12"/>
      <c r="L20" s="96"/>
      <c r="M20" s="12"/>
      <c r="N20" s="12"/>
      <c r="O20" s="12">
        <v>0</v>
      </c>
    </row>
    <row r="21" spans="1:15" ht="14" hidden="1" x14ac:dyDescent="0.4">
      <c r="A21" s="11"/>
      <c r="B21" s="12"/>
      <c r="C21" s="12"/>
      <c r="D21" s="12"/>
      <c r="E21" s="12"/>
      <c r="F21" s="96"/>
      <c r="G21" s="96"/>
      <c r="H21" s="12"/>
      <c r="I21" s="96"/>
      <c r="J21" s="96"/>
      <c r="K21" s="96"/>
      <c r="L21" s="96"/>
      <c r="M21" s="12"/>
      <c r="N21" s="12"/>
      <c r="O21" s="12"/>
    </row>
    <row r="22" spans="1:15" ht="14" hidden="1" x14ac:dyDescent="0.4">
      <c r="A22" s="9" t="s">
        <v>95</v>
      </c>
      <c r="B22" s="96"/>
      <c r="C22" s="13">
        <v>31</v>
      </c>
      <c r="D22" s="96">
        <v>0</v>
      </c>
      <c r="E22" s="96">
        <v>0</v>
      </c>
      <c r="F22" s="96"/>
      <c r="G22" s="96">
        <v>0</v>
      </c>
      <c r="H22" s="96">
        <v>0</v>
      </c>
      <c r="I22" s="96"/>
      <c r="J22" s="96"/>
      <c r="K22" s="96">
        <v>0</v>
      </c>
      <c r="L22" s="96"/>
      <c r="M22" s="12">
        <v>62916</v>
      </c>
      <c r="N22" s="12"/>
      <c r="O22" s="12">
        <v>62916</v>
      </c>
    </row>
    <row r="23" spans="1:15" ht="14" hidden="1" x14ac:dyDescent="0.4">
      <c r="A23" s="9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12"/>
      <c r="N23" s="12"/>
      <c r="O23" s="12">
        <v>0</v>
      </c>
    </row>
    <row r="24" spans="1:15" ht="14" hidden="1" x14ac:dyDescent="0.4">
      <c r="A24" s="9" t="s">
        <v>96</v>
      </c>
      <c r="B24" s="96"/>
      <c r="C24" s="13">
        <v>22</v>
      </c>
      <c r="D24" s="96"/>
      <c r="E24" s="96"/>
      <c r="F24" s="96"/>
      <c r="G24" s="96"/>
      <c r="H24" s="96"/>
      <c r="I24" s="96"/>
      <c r="J24" s="96"/>
      <c r="K24" s="96"/>
      <c r="L24" s="96"/>
      <c r="M24" s="12"/>
      <c r="N24" s="12"/>
      <c r="O24" s="12">
        <v>0</v>
      </c>
    </row>
    <row r="25" spans="1:15" ht="14" hidden="1" x14ac:dyDescent="0.4">
      <c r="A25" s="9"/>
      <c r="B25" s="12" t="s">
        <v>99</v>
      </c>
      <c r="C25" s="13"/>
      <c r="D25" s="96"/>
      <c r="E25" s="96"/>
      <c r="F25" s="96"/>
      <c r="G25" s="16">
        <v>3115</v>
      </c>
      <c r="H25" s="96"/>
      <c r="I25" s="96"/>
      <c r="J25" s="96"/>
      <c r="K25" s="96"/>
      <c r="L25" s="96"/>
      <c r="M25" s="12">
        <v>-3115</v>
      </c>
      <c r="N25" s="12"/>
      <c r="O25" s="12">
        <v>0</v>
      </c>
    </row>
    <row r="26" spans="1:15" ht="14" hidden="1" x14ac:dyDescent="0.4">
      <c r="A26" s="9"/>
      <c r="B26" s="12" t="s">
        <v>100</v>
      </c>
      <c r="C26" s="13"/>
      <c r="D26" s="96"/>
      <c r="E26" s="96"/>
      <c r="F26" s="96"/>
      <c r="G26" s="96"/>
      <c r="H26" s="12">
        <v>11150</v>
      </c>
      <c r="I26" s="96"/>
      <c r="J26" s="96"/>
      <c r="K26" s="96"/>
      <c r="L26" s="96"/>
      <c r="M26" s="12">
        <v>-11150</v>
      </c>
      <c r="N26" s="12"/>
      <c r="O26" s="12">
        <v>0</v>
      </c>
    </row>
    <row r="27" spans="1:15" ht="14" hidden="1" x14ac:dyDescent="0.4">
      <c r="A27" s="9"/>
      <c r="B27" s="12" t="s">
        <v>101</v>
      </c>
      <c r="C27" s="13"/>
      <c r="D27" s="96"/>
      <c r="E27" s="12"/>
      <c r="F27" s="12"/>
      <c r="G27" s="96"/>
      <c r="H27" s="96"/>
      <c r="I27" s="12"/>
      <c r="J27" s="12"/>
      <c r="K27" s="12"/>
      <c r="L27" s="12"/>
      <c r="M27" s="12">
        <v>-6891</v>
      </c>
      <c r="N27" s="12"/>
      <c r="O27" s="12">
        <v>-6891</v>
      </c>
    </row>
    <row r="28" spans="1:15" ht="14" hidden="1" x14ac:dyDescent="0.4">
      <c r="A28" s="9"/>
      <c r="B28" s="12" t="s">
        <v>102</v>
      </c>
      <c r="C28" s="13"/>
      <c r="D28" s="96"/>
      <c r="E28" s="12"/>
      <c r="F28" s="12"/>
      <c r="G28" s="96"/>
      <c r="H28" s="96"/>
      <c r="I28" s="12"/>
      <c r="J28" s="12"/>
      <c r="K28" s="12">
        <v>27532</v>
      </c>
      <c r="L28" s="12"/>
      <c r="M28" s="12">
        <v>-27532</v>
      </c>
      <c r="N28" s="12"/>
      <c r="O28" s="12">
        <v>0</v>
      </c>
    </row>
    <row r="29" spans="1:15" ht="14" hidden="1" x14ac:dyDescent="0.4">
      <c r="A29" s="9"/>
      <c r="B29" s="12" t="s">
        <v>103</v>
      </c>
      <c r="C29" s="13"/>
      <c r="D29" s="96"/>
      <c r="E29" s="12"/>
      <c r="F29" s="12"/>
      <c r="G29" s="96"/>
      <c r="H29" s="96"/>
      <c r="I29" s="12"/>
      <c r="J29" s="12"/>
      <c r="K29" s="12"/>
      <c r="L29" s="12"/>
      <c r="M29" s="12">
        <v>-14228</v>
      </c>
      <c r="N29" s="12"/>
      <c r="O29" s="12">
        <v>-14228</v>
      </c>
    </row>
    <row r="30" spans="1:15" ht="14" hidden="1" x14ac:dyDescent="0.4">
      <c r="A30" s="9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>
        <v>0</v>
      </c>
    </row>
    <row r="31" spans="1:15" ht="14" hidden="1" x14ac:dyDescent="0.4">
      <c r="A31" s="9" t="s">
        <v>104</v>
      </c>
      <c r="B31" s="12"/>
      <c r="C31" s="13" t="s">
        <v>105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>
        <v>0</v>
      </c>
    </row>
    <row r="32" spans="1:15" hidden="1" x14ac:dyDescent="0.4"/>
    <row r="33" spans="1:25" ht="14" x14ac:dyDescent="0.4">
      <c r="A33" s="9" t="s">
        <v>175</v>
      </c>
      <c r="B33" s="96"/>
      <c r="C33" s="106"/>
      <c r="D33" s="98">
        <v>176876</v>
      </c>
      <c r="E33" s="96"/>
      <c r="F33" s="96"/>
      <c r="G33" s="98">
        <v>35375</v>
      </c>
      <c r="H33" s="98">
        <v>11970</v>
      </c>
      <c r="I33" s="98">
        <v>0</v>
      </c>
      <c r="J33" s="96"/>
      <c r="K33" s="98">
        <v>27532</v>
      </c>
      <c r="L33" s="96"/>
      <c r="M33" s="98">
        <v>0</v>
      </c>
      <c r="N33" s="96"/>
      <c r="O33" s="98">
        <v>251753</v>
      </c>
    </row>
    <row r="34" spans="1:25" ht="9" customHeight="1" x14ac:dyDescent="0.4">
      <c r="A34" s="9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</row>
    <row r="35" spans="1:25" ht="16.5" customHeight="1" x14ac:dyDescent="0.4">
      <c r="A35" s="11" t="s">
        <v>97</v>
      </c>
      <c r="B35" s="12"/>
      <c r="C35" s="13"/>
      <c r="D35" s="96"/>
      <c r="E35" s="96"/>
      <c r="F35" s="96"/>
      <c r="G35" s="96"/>
      <c r="H35" s="96"/>
      <c r="I35" s="96"/>
      <c r="J35" s="96"/>
      <c r="K35" s="64">
        <v>-27532</v>
      </c>
      <c r="L35" s="96"/>
      <c r="M35" s="103"/>
      <c r="N35" s="96"/>
      <c r="O35" s="64">
        <v>-27532</v>
      </c>
    </row>
    <row r="36" spans="1:25" ht="18.75" customHeight="1" x14ac:dyDescent="0.4">
      <c r="A36" s="9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103"/>
      <c r="N36" s="96"/>
      <c r="O36" s="96"/>
      <c r="P36" s="99"/>
      <c r="Q36" s="102"/>
    </row>
    <row r="37" spans="1:25" ht="12.75" customHeight="1" x14ac:dyDescent="0.4">
      <c r="A37" s="9" t="s">
        <v>94</v>
      </c>
      <c r="B37" s="12"/>
      <c r="C37" s="64"/>
      <c r="D37" s="64"/>
      <c r="E37" s="64"/>
      <c r="F37" s="96"/>
      <c r="G37" s="96"/>
      <c r="H37" s="96"/>
      <c r="I37" s="96"/>
      <c r="J37" s="96"/>
      <c r="K37" s="96"/>
      <c r="L37" s="96"/>
      <c r="M37" s="103"/>
      <c r="N37" s="96"/>
      <c r="O37" s="64"/>
      <c r="P37" s="99"/>
    </row>
    <row r="38" spans="1:25" ht="15" customHeight="1" x14ac:dyDescent="0.4">
      <c r="A38" s="11"/>
      <c r="B38" s="12" t="s">
        <v>98</v>
      </c>
      <c r="C38" s="13"/>
      <c r="D38" s="64">
        <v>10300</v>
      </c>
      <c r="E38" s="64"/>
      <c r="F38" s="96"/>
      <c r="G38" s="96"/>
      <c r="H38" s="64">
        <v>-10300</v>
      </c>
      <c r="I38" s="96"/>
      <c r="J38" s="96"/>
      <c r="K38" s="64"/>
      <c r="L38" s="96"/>
      <c r="M38" s="104"/>
      <c r="N38" s="64"/>
      <c r="O38" s="64">
        <v>0</v>
      </c>
      <c r="P38" s="95"/>
    </row>
    <row r="39" spans="1:25" ht="6.75" customHeight="1" x14ac:dyDescent="0.4">
      <c r="A39" s="11"/>
      <c r="B39" s="12"/>
      <c r="C39" s="64"/>
      <c r="D39" s="64"/>
      <c r="E39" s="64"/>
      <c r="F39" s="96"/>
      <c r="G39" s="96"/>
      <c r="H39" s="64"/>
      <c r="I39" s="96"/>
      <c r="J39" s="96"/>
      <c r="K39" s="96"/>
      <c r="L39" s="96"/>
      <c r="M39" s="104"/>
      <c r="N39" s="64"/>
      <c r="O39" s="64"/>
      <c r="P39" s="95"/>
    </row>
    <row r="40" spans="1:25" ht="15" customHeight="1" x14ac:dyDescent="0.4">
      <c r="A40" s="9" t="s">
        <v>95</v>
      </c>
      <c r="B40" s="96"/>
      <c r="C40" s="13">
        <v>29</v>
      </c>
      <c r="D40" s="96">
        <v>0</v>
      </c>
      <c r="E40" s="96">
        <v>0</v>
      </c>
      <c r="F40" s="96"/>
      <c r="G40" s="96"/>
      <c r="H40" s="96"/>
      <c r="I40" s="96"/>
      <c r="J40" s="96"/>
      <c r="K40" s="96"/>
      <c r="L40" s="96"/>
      <c r="M40" s="104">
        <v>90125</v>
      </c>
      <c r="N40" s="64"/>
      <c r="O40" s="64">
        <v>90125</v>
      </c>
      <c r="P40" s="97"/>
    </row>
    <row r="41" spans="1:25" ht="4.5" customHeight="1" x14ac:dyDescent="0.4">
      <c r="A41" s="9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104"/>
      <c r="N41" s="64"/>
      <c r="O41" s="64">
        <v>0</v>
      </c>
      <c r="P41" s="97"/>
    </row>
    <row r="42" spans="1:25" ht="15" customHeight="1" x14ac:dyDescent="0.4">
      <c r="A42" s="9" t="s">
        <v>96</v>
      </c>
      <c r="B42" s="96"/>
      <c r="C42" s="13" t="s">
        <v>192</v>
      </c>
      <c r="D42" s="96"/>
      <c r="E42" s="96"/>
      <c r="F42" s="96"/>
      <c r="G42" s="96"/>
      <c r="H42" s="96"/>
      <c r="I42" s="96"/>
      <c r="J42" s="96"/>
      <c r="K42" s="96"/>
      <c r="L42" s="96"/>
      <c r="M42" s="104"/>
      <c r="N42" s="64"/>
      <c r="O42" s="64">
        <v>0</v>
      </c>
      <c r="P42" s="97"/>
    </row>
    <row r="43" spans="1:25" ht="15" customHeight="1" x14ac:dyDescent="0.4">
      <c r="A43" s="9"/>
      <c r="B43" s="12" t="s">
        <v>99</v>
      </c>
      <c r="C43" s="13"/>
      <c r="D43" s="64"/>
      <c r="E43" s="96"/>
      <c r="F43" s="96"/>
      <c r="G43" s="64">
        <v>2060</v>
      </c>
      <c r="H43" s="64"/>
      <c r="I43" s="96"/>
      <c r="J43" s="96"/>
      <c r="K43" s="96"/>
      <c r="L43" s="96"/>
      <c r="M43" s="64">
        <v>-2060</v>
      </c>
      <c r="N43" s="64"/>
      <c r="O43" s="64">
        <v>0</v>
      </c>
      <c r="P43" s="100"/>
      <c r="Q43" s="101"/>
      <c r="R43" s="101"/>
      <c r="S43" s="101"/>
      <c r="T43" s="101"/>
      <c r="U43" s="101"/>
      <c r="V43" s="101"/>
      <c r="W43" s="101"/>
      <c r="X43" s="101"/>
      <c r="Y43" s="101"/>
    </row>
    <row r="44" spans="1:25" ht="15" customHeight="1" x14ac:dyDescent="0.4">
      <c r="A44" s="9"/>
      <c r="B44" s="12" t="s">
        <v>100</v>
      </c>
      <c r="C44" s="13"/>
      <c r="D44" s="96"/>
      <c r="E44" s="96"/>
      <c r="F44" s="96"/>
      <c r="G44" s="96"/>
      <c r="H44" s="64">
        <v>14963</v>
      </c>
      <c r="I44" s="96"/>
      <c r="J44" s="96"/>
      <c r="K44" s="64"/>
      <c r="L44" s="96"/>
      <c r="M44" s="64">
        <v>-14963</v>
      </c>
      <c r="N44" s="64"/>
      <c r="O44" s="64">
        <v>0</v>
      </c>
      <c r="P44" s="97"/>
    </row>
    <row r="45" spans="1:25" ht="15" customHeight="1" x14ac:dyDescent="0.4">
      <c r="A45" s="9"/>
      <c r="B45" s="12" t="s">
        <v>101</v>
      </c>
      <c r="C45" s="13"/>
      <c r="D45" s="96"/>
      <c r="E45" s="64"/>
      <c r="F45" s="64"/>
      <c r="G45" s="96"/>
      <c r="H45" s="64"/>
      <c r="I45" s="64"/>
      <c r="J45" s="64"/>
      <c r="K45" s="64"/>
      <c r="L45" s="64"/>
      <c r="M45" s="64">
        <v>-8871</v>
      </c>
      <c r="N45" s="64"/>
      <c r="O45" s="64">
        <v>-8871</v>
      </c>
      <c r="P45" s="97"/>
    </row>
    <row r="46" spans="1:25" ht="15" customHeight="1" x14ac:dyDescent="0.4">
      <c r="A46" s="9"/>
      <c r="B46" s="12" t="s">
        <v>102</v>
      </c>
      <c r="C46" s="13"/>
      <c r="D46" s="96"/>
      <c r="E46" s="64"/>
      <c r="F46" s="64"/>
      <c r="G46" s="96"/>
      <c r="H46" s="64"/>
      <c r="I46" s="64"/>
      <c r="J46" s="64"/>
      <c r="K46" s="64">
        <v>48425</v>
      </c>
      <c r="L46" s="64"/>
      <c r="M46" s="64">
        <v>-48425</v>
      </c>
      <c r="N46" s="64"/>
      <c r="O46" s="64">
        <v>0</v>
      </c>
      <c r="P46" s="97"/>
    </row>
    <row r="47" spans="1:25" ht="15" customHeight="1" x14ac:dyDescent="0.4">
      <c r="A47" s="9"/>
      <c r="B47" s="12" t="s">
        <v>103</v>
      </c>
      <c r="C47" s="13"/>
      <c r="D47" s="96"/>
      <c r="E47" s="64"/>
      <c r="F47" s="64"/>
      <c r="G47" s="96"/>
      <c r="H47" s="64"/>
      <c r="I47" s="64"/>
      <c r="J47" s="64"/>
      <c r="K47" s="64"/>
      <c r="L47" s="64"/>
      <c r="M47" s="64">
        <v>-15806</v>
      </c>
      <c r="N47" s="64"/>
      <c r="O47" s="64">
        <v>-15806</v>
      </c>
      <c r="P47" s="97"/>
    </row>
    <row r="48" spans="1:25" ht="6" customHeight="1" x14ac:dyDescent="0.4">
      <c r="A48" s="9"/>
      <c r="B48" s="12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104"/>
      <c r="N48" s="64"/>
      <c r="O48" s="64">
        <v>0</v>
      </c>
      <c r="P48" s="97"/>
    </row>
    <row r="49" spans="1:25" ht="15" hidden="1" customHeight="1" x14ac:dyDescent="0.4">
      <c r="A49" s="9" t="s">
        <v>104</v>
      </c>
      <c r="B49" s="12"/>
      <c r="C49" s="13">
        <v>5</v>
      </c>
      <c r="D49" s="64"/>
      <c r="E49" s="64"/>
      <c r="F49" s="64"/>
      <c r="G49" s="64"/>
      <c r="H49" s="64"/>
      <c r="I49" s="64"/>
      <c r="J49" s="64"/>
      <c r="K49" s="64"/>
      <c r="L49" s="64"/>
      <c r="M49" s="104"/>
      <c r="N49" s="64"/>
      <c r="O49" s="64">
        <v>0</v>
      </c>
      <c r="P49" s="99"/>
    </row>
    <row r="50" spans="1:25" ht="6.75" customHeight="1" x14ac:dyDescent="0.4">
      <c r="A50" s="9"/>
      <c r="B50" s="12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104"/>
      <c r="N50" s="64"/>
      <c r="O50" s="64"/>
      <c r="P50" s="97"/>
    </row>
    <row r="51" spans="1:25" ht="15" customHeight="1" x14ac:dyDescent="0.4">
      <c r="A51" s="9" t="s">
        <v>173</v>
      </c>
      <c r="B51" s="96"/>
      <c r="C51" s="96"/>
      <c r="D51" s="98">
        <f>SUM(D33:D50)</f>
        <v>187176</v>
      </c>
      <c r="E51" s="96"/>
      <c r="F51" s="96"/>
      <c r="G51" s="98">
        <f>SUM(G33:G50)</f>
        <v>37435</v>
      </c>
      <c r="H51" s="98">
        <f>SUM(H33:H50)</f>
        <v>16633</v>
      </c>
      <c r="I51" s="98">
        <v>0</v>
      </c>
      <c r="J51" s="96"/>
      <c r="K51" s="98">
        <f>SUM(K33:K50)</f>
        <v>48425</v>
      </c>
      <c r="L51" s="96"/>
      <c r="M51" s="105">
        <v>0</v>
      </c>
      <c r="N51" s="96"/>
      <c r="O51" s="98">
        <f>SUM(O33:O50)</f>
        <v>289669</v>
      </c>
      <c r="P51" s="99"/>
    </row>
    <row r="52" spans="1:25" ht="9" customHeight="1" x14ac:dyDescent="0.4">
      <c r="A52" s="9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</row>
    <row r="53" spans="1:25" ht="16.5" customHeight="1" x14ac:dyDescent="0.4">
      <c r="A53" s="11" t="s">
        <v>97</v>
      </c>
      <c r="B53" s="12"/>
      <c r="C53" s="13" t="s">
        <v>192</v>
      </c>
      <c r="D53" s="96"/>
      <c r="E53" s="96"/>
      <c r="F53" s="96"/>
      <c r="G53" s="96"/>
      <c r="H53" s="96"/>
      <c r="I53" s="96"/>
      <c r="J53" s="96"/>
      <c r="K53" s="64">
        <v>-48425</v>
      </c>
      <c r="L53" s="96"/>
      <c r="M53" s="103"/>
      <c r="N53" s="96"/>
      <c r="O53" s="64">
        <f>SUM(D53:M53)</f>
        <v>-48425</v>
      </c>
    </row>
    <row r="54" spans="1:25" ht="18.75" customHeight="1" x14ac:dyDescent="0.4">
      <c r="A54" s="9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103"/>
      <c r="N54" s="96"/>
      <c r="O54" s="64"/>
      <c r="P54" s="99"/>
      <c r="Q54" s="102"/>
    </row>
    <row r="55" spans="1:25" ht="12.75" customHeight="1" x14ac:dyDescent="0.4">
      <c r="A55" s="9" t="s">
        <v>94</v>
      </c>
      <c r="B55" s="12"/>
      <c r="C55" s="64"/>
      <c r="D55" s="64"/>
      <c r="E55" s="64"/>
      <c r="F55" s="96"/>
      <c r="G55" s="96"/>
      <c r="H55" s="96"/>
      <c r="I55" s="96"/>
      <c r="J55" s="96"/>
      <c r="K55" s="96"/>
      <c r="L55" s="96"/>
      <c r="M55" s="103"/>
      <c r="N55" s="96"/>
      <c r="O55" s="64"/>
      <c r="P55" s="99"/>
    </row>
    <row r="56" spans="1:25" ht="15" customHeight="1" x14ac:dyDescent="0.4">
      <c r="A56" s="11"/>
      <c r="B56" s="12" t="s">
        <v>98</v>
      </c>
      <c r="C56" s="13" t="s">
        <v>191</v>
      </c>
      <c r="D56" s="64">
        <v>14756.110199999999</v>
      </c>
      <c r="E56" s="64"/>
      <c r="F56" s="96"/>
      <c r="G56" s="96"/>
      <c r="H56" s="64">
        <v>-14756.110199999999</v>
      </c>
      <c r="I56" s="96"/>
      <c r="J56" s="96"/>
      <c r="K56" s="64"/>
      <c r="L56" s="96"/>
      <c r="M56" s="104"/>
      <c r="N56" s="64"/>
      <c r="O56" s="64"/>
      <c r="P56" s="95"/>
    </row>
    <row r="57" spans="1:25" ht="6.75" customHeight="1" x14ac:dyDescent="0.4">
      <c r="A57" s="11"/>
      <c r="B57" s="12"/>
      <c r="C57" s="64"/>
      <c r="D57" s="64"/>
      <c r="E57" s="64"/>
      <c r="F57" s="96"/>
      <c r="G57" s="96"/>
      <c r="H57" s="64"/>
      <c r="I57" s="96"/>
      <c r="J57" s="96"/>
      <c r="K57" s="96"/>
      <c r="L57" s="96"/>
      <c r="M57" s="104"/>
      <c r="N57" s="64"/>
      <c r="O57" s="64"/>
      <c r="P57" s="95"/>
    </row>
    <row r="58" spans="1:25" ht="15" customHeight="1" x14ac:dyDescent="0.4">
      <c r="A58" s="9" t="s">
        <v>95</v>
      </c>
      <c r="B58" s="96"/>
      <c r="C58" s="13">
        <v>29</v>
      </c>
      <c r="D58" s="96">
        <v>0</v>
      </c>
      <c r="E58" s="96">
        <v>0</v>
      </c>
      <c r="F58" s="96"/>
      <c r="G58" s="96"/>
      <c r="H58" s="96"/>
      <c r="I58" s="96"/>
      <c r="J58" s="96"/>
      <c r="K58" s="96"/>
      <c r="L58" s="96"/>
      <c r="M58" s="104">
        <v>53836.634669999978</v>
      </c>
      <c r="N58" s="64"/>
      <c r="O58" s="64">
        <f t="shared" ref="O58:O65" si="0">SUM(D58:M58)</f>
        <v>53836.634669999978</v>
      </c>
      <c r="P58" s="97"/>
    </row>
    <row r="59" spans="1:25" ht="4.5" customHeight="1" x14ac:dyDescent="0.4">
      <c r="A59" s="9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104"/>
      <c r="N59" s="64"/>
      <c r="O59" s="64">
        <f t="shared" si="0"/>
        <v>0</v>
      </c>
      <c r="P59" s="97"/>
    </row>
    <row r="60" spans="1:25" ht="15" customHeight="1" x14ac:dyDescent="0.4">
      <c r="A60" s="9" t="s">
        <v>96</v>
      </c>
      <c r="B60" s="96"/>
      <c r="C60" s="13" t="s">
        <v>192</v>
      </c>
      <c r="D60" s="96"/>
      <c r="E60" s="96"/>
      <c r="F60" s="96"/>
      <c r="G60" s="96"/>
      <c r="H60" s="96"/>
      <c r="I60" s="96"/>
      <c r="J60" s="96"/>
      <c r="K60" s="96"/>
      <c r="L60" s="96"/>
      <c r="M60" s="104"/>
      <c r="N60" s="64"/>
      <c r="O60" s="64"/>
      <c r="P60" s="97"/>
    </row>
    <row r="61" spans="1:25" ht="15" customHeight="1" x14ac:dyDescent="0.4">
      <c r="A61" s="9"/>
      <c r="B61" s="12" t="s">
        <v>99</v>
      </c>
      <c r="C61" s="13"/>
      <c r="D61" s="64"/>
      <c r="E61" s="96"/>
      <c r="F61" s="96"/>
      <c r="G61" s="64">
        <v>2692</v>
      </c>
      <c r="H61" s="64"/>
      <c r="I61" s="96"/>
      <c r="J61" s="96"/>
      <c r="K61" s="96"/>
      <c r="L61" s="96"/>
      <c r="M61" s="64">
        <v>-2692</v>
      </c>
      <c r="N61" s="64"/>
      <c r="O61" s="64">
        <f t="shared" si="0"/>
        <v>0</v>
      </c>
      <c r="P61" s="100"/>
      <c r="Q61" s="101"/>
      <c r="R61" s="101"/>
      <c r="S61" s="101"/>
      <c r="T61" s="101"/>
      <c r="U61" s="101"/>
      <c r="V61" s="101"/>
      <c r="W61" s="101"/>
      <c r="X61" s="101"/>
      <c r="Y61" s="101"/>
    </row>
    <row r="62" spans="1:25" ht="15" customHeight="1" x14ac:dyDescent="0.4">
      <c r="A62" s="9"/>
      <c r="B62" s="12" t="s">
        <v>100</v>
      </c>
      <c r="C62" s="13"/>
      <c r="D62" s="96"/>
      <c r="E62" s="96"/>
      <c r="F62" s="96"/>
      <c r="G62" s="96"/>
      <c r="H62" s="64">
        <v>9910</v>
      </c>
      <c r="I62" s="96"/>
      <c r="J62" s="96"/>
      <c r="K62" s="64"/>
      <c r="L62" s="96"/>
      <c r="M62" s="64">
        <v>-9910</v>
      </c>
      <c r="N62" s="64"/>
      <c r="O62" s="64">
        <f t="shared" si="0"/>
        <v>0</v>
      </c>
      <c r="P62" s="97"/>
    </row>
    <row r="63" spans="1:25" ht="15" customHeight="1" x14ac:dyDescent="0.4">
      <c r="A63" s="9"/>
      <c r="B63" s="12" t="s">
        <v>101</v>
      </c>
      <c r="C63" s="13"/>
      <c r="D63" s="96"/>
      <c r="E63" s="64"/>
      <c r="F63" s="64"/>
      <c r="G63" s="96"/>
      <c r="H63" s="64"/>
      <c r="I63" s="64"/>
      <c r="J63" s="64"/>
      <c r="K63" s="64"/>
      <c r="L63" s="64"/>
      <c r="M63" s="64">
        <v>-6908</v>
      </c>
      <c r="N63" s="64"/>
      <c r="O63" s="64">
        <f t="shared" si="0"/>
        <v>-6908</v>
      </c>
      <c r="P63" s="97"/>
    </row>
    <row r="64" spans="1:25" ht="15" customHeight="1" x14ac:dyDescent="0.4">
      <c r="A64" s="9"/>
      <c r="B64" s="12" t="s">
        <v>102</v>
      </c>
      <c r="C64" s="13"/>
      <c r="D64" s="96"/>
      <c r="E64" s="64"/>
      <c r="F64" s="64"/>
      <c r="G64" s="96"/>
      <c r="H64" s="64"/>
      <c r="I64" s="64"/>
      <c r="J64" s="64"/>
      <c r="K64" s="64">
        <v>18864</v>
      </c>
      <c r="L64" s="64"/>
      <c r="M64" s="64">
        <v>-18864</v>
      </c>
      <c r="N64" s="64"/>
      <c r="O64" s="64">
        <f t="shared" si="0"/>
        <v>0</v>
      </c>
      <c r="P64" s="97"/>
    </row>
    <row r="65" spans="1:17" ht="15" customHeight="1" x14ac:dyDescent="0.4">
      <c r="A65" s="9"/>
      <c r="B65" s="12" t="s">
        <v>103</v>
      </c>
      <c r="C65" s="13"/>
      <c r="D65" s="96"/>
      <c r="E65" s="64"/>
      <c r="F65" s="64"/>
      <c r="G65" s="96"/>
      <c r="H65" s="64"/>
      <c r="I65" s="64"/>
      <c r="J65" s="64"/>
      <c r="K65" s="64"/>
      <c r="L65" s="64"/>
      <c r="M65" s="64">
        <v>-15463</v>
      </c>
      <c r="N65" s="64"/>
      <c r="O65" s="64">
        <f t="shared" si="0"/>
        <v>-15463</v>
      </c>
      <c r="P65" s="97"/>
    </row>
    <row r="66" spans="1:17" ht="6" customHeight="1" x14ac:dyDescent="0.4">
      <c r="A66" s="9"/>
      <c r="B66" s="12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104"/>
      <c r="N66" s="64"/>
      <c r="O66" s="64">
        <v>0</v>
      </c>
      <c r="P66" s="97"/>
    </row>
    <row r="67" spans="1:17" ht="15" hidden="1" customHeight="1" x14ac:dyDescent="0.4">
      <c r="A67" s="9" t="s">
        <v>104</v>
      </c>
      <c r="B67" s="12"/>
      <c r="C67" s="13">
        <v>5</v>
      </c>
      <c r="D67" s="64"/>
      <c r="E67" s="64"/>
      <c r="F67" s="64"/>
      <c r="G67" s="64"/>
      <c r="H67" s="64"/>
      <c r="I67" s="64"/>
      <c r="J67" s="64"/>
      <c r="K67" s="64"/>
      <c r="L67" s="64"/>
      <c r="M67" s="104"/>
      <c r="N67" s="64"/>
      <c r="O67" s="64">
        <v>0</v>
      </c>
      <c r="P67" s="99"/>
    </row>
    <row r="68" spans="1:17" ht="6.75" customHeight="1" x14ac:dyDescent="0.4">
      <c r="A68" s="9"/>
      <c r="B68" s="12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104"/>
      <c r="N68" s="64"/>
      <c r="O68" s="64"/>
      <c r="P68" s="97"/>
    </row>
    <row r="69" spans="1:17" ht="15" customHeight="1" x14ac:dyDescent="0.4">
      <c r="A69" s="9" t="s">
        <v>187</v>
      </c>
      <c r="B69" s="96"/>
      <c r="C69" s="96"/>
      <c r="D69" s="98">
        <f>SUM(D51:D68)</f>
        <v>201932.1102</v>
      </c>
      <c r="E69" s="96"/>
      <c r="F69" s="96"/>
      <c r="G69" s="98">
        <f>SUM(G51:G68)</f>
        <v>40127</v>
      </c>
      <c r="H69" s="98">
        <f>SUM(H51:H68)</f>
        <v>11786.889800000001</v>
      </c>
      <c r="I69" s="98">
        <v>0</v>
      </c>
      <c r="J69" s="96"/>
      <c r="K69" s="98">
        <f>SUM(K51:K68)</f>
        <v>18864</v>
      </c>
      <c r="L69" s="96"/>
      <c r="M69" s="105">
        <v>0</v>
      </c>
      <c r="N69" s="96"/>
      <c r="O69" s="98">
        <f>SUM(O51:O68)</f>
        <v>272709.63467</v>
      </c>
      <c r="P69" s="99"/>
    </row>
    <row r="70" spans="1:17" ht="9" customHeight="1" x14ac:dyDescent="0.4">
      <c r="P70" s="99"/>
    </row>
    <row r="71" spans="1:17" ht="9" customHeight="1" x14ac:dyDescent="0.4">
      <c r="P71" s="99"/>
    </row>
    <row r="72" spans="1:17" ht="15" customHeight="1" x14ac:dyDescent="0.4">
      <c r="P72" s="99"/>
      <c r="Q72" s="102"/>
    </row>
    <row r="73" spans="1:17" ht="15" customHeight="1" x14ac:dyDescent="0.4">
      <c r="A73" s="23" t="s">
        <v>199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</row>
    <row r="74" spans="1:17" ht="15" customHeight="1" x14ac:dyDescent="0.4"/>
    <row r="79" spans="1:17" ht="15" x14ac:dyDescent="0.4">
      <c r="C79" s="144" t="s">
        <v>171</v>
      </c>
      <c r="G79" s="149"/>
      <c r="I79" s="144" t="s">
        <v>165</v>
      </c>
      <c r="J79" s="144" t="s">
        <v>165</v>
      </c>
      <c r="K79" s="149"/>
    </row>
    <row r="80" spans="1:17" ht="15" x14ac:dyDescent="0.4">
      <c r="C80" s="144" t="s">
        <v>211</v>
      </c>
      <c r="G80" s="149"/>
      <c r="I80" s="144"/>
      <c r="J80" s="144" t="s">
        <v>166</v>
      </c>
      <c r="K80" s="152"/>
    </row>
    <row r="81" spans="3:11" ht="15" x14ac:dyDescent="0.4">
      <c r="C81" s="144"/>
      <c r="G81" s="149"/>
      <c r="I81" s="144"/>
      <c r="J81" s="144"/>
      <c r="K81" s="152"/>
    </row>
    <row r="82" spans="3:11" ht="15" hidden="1" x14ac:dyDescent="0.4">
      <c r="C82" s="144"/>
      <c r="G82" s="149"/>
      <c r="I82" s="144"/>
      <c r="J82" s="144"/>
      <c r="K82" s="153"/>
    </row>
    <row r="83" spans="3:11" ht="15" x14ac:dyDescent="0.4">
      <c r="C83" s="144"/>
      <c r="G83" s="149"/>
      <c r="I83" s="144"/>
      <c r="J83" s="144"/>
      <c r="K83" s="152"/>
    </row>
    <row r="84" spans="3:11" ht="15" x14ac:dyDescent="0.4">
      <c r="C84" s="144" t="s">
        <v>167</v>
      </c>
      <c r="G84" s="149"/>
      <c r="I84" s="144"/>
      <c r="J84" s="144" t="s">
        <v>168</v>
      </c>
      <c r="K84" s="152"/>
    </row>
    <row r="85" spans="3:11" ht="15" x14ac:dyDescent="0.4">
      <c r="C85" s="144" t="s">
        <v>169</v>
      </c>
      <c r="G85" s="149"/>
      <c r="I85" s="144"/>
      <c r="J85" s="144" t="s">
        <v>170</v>
      </c>
      <c r="K85" s="154"/>
    </row>
  </sheetData>
  <mergeCells count="15">
    <mergeCell ref="A5:E5"/>
    <mergeCell ref="A8:O8"/>
    <mergeCell ref="A11:B11"/>
    <mergeCell ref="A7:O7"/>
    <mergeCell ref="A6:O6"/>
    <mergeCell ref="A12:B12"/>
    <mergeCell ref="G12:G13"/>
    <mergeCell ref="H12:H13"/>
    <mergeCell ref="I12:I13"/>
    <mergeCell ref="O11:O13"/>
    <mergeCell ref="M11:M13"/>
    <mergeCell ref="K11:K13"/>
    <mergeCell ref="G11:I11"/>
    <mergeCell ref="D11:D13"/>
    <mergeCell ref="C11:C13"/>
  </mergeCells>
  <pageMargins left="0.51181102362204722" right="0.51181102362204722" top="0.78740157480314965" bottom="0.78740157480314965" header="0.31496062992125984" footer="0.31496062992125984"/>
  <pageSetup paperSize="9" scale="64" orientation="portrait" r:id="rId1"/>
  <headerFooter>
    <oddFooter>&amp;R4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AEF5F-A6BA-4A3C-91AD-3FB1BA62DF24}">
  <sheetPr>
    <pageSetUpPr fitToPage="1"/>
  </sheetPr>
  <dimension ref="A3:AC87"/>
  <sheetViews>
    <sheetView showGridLines="0" topLeftCell="A76" zoomScaleNormal="100" workbookViewId="0">
      <selection activeCell="B12" sqref="B12"/>
    </sheetView>
  </sheetViews>
  <sheetFormatPr defaultColWidth="9.1796875" defaultRowHeight="18" x14ac:dyDescent="0.5"/>
  <cols>
    <col min="1" max="1" width="6.7265625" style="27" customWidth="1"/>
    <col min="2" max="2" width="59" style="1" customWidth="1"/>
    <col min="3" max="3" width="10.81640625" style="156" customWidth="1"/>
    <col min="4" max="4" width="12.54296875" style="20" customWidth="1"/>
    <col min="5" max="5" width="3.1796875" style="20" customWidth="1"/>
    <col min="6" max="6" width="12.54296875" style="20" customWidth="1"/>
    <col min="7" max="7" width="3.1796875" style="20" hidden="1" customWidth="1"/>
    <col min="8" max="8" width="10.453125" style="20" hidden="1" customWidth="1"/>
    <col min="9" max="9" width="16.1796875" style="1" customWidth="1"/>
    <col min="10" max="19" width="9.1796875" style="1" customWidth="1"/>
    <col min="20" max="20" width="11.81640625" style="1" bestFit="1" customWidth="1"/>
    <col min="21" max="21" width="9.1796875" style="1"/>
    <col min="22" max="22" width="10.26953125" style="1" bestFit="1" customWidth="1"/>
    <col min="23" max="16384" width="9.1796875" style="1"/>
  </cols>
  <sheetData>
    <row r="3" spans="1:8" ht="15" customHeight="1" x14ac:dyDescent="0.5"/>
    <row r="4" spans="1:8" ht="14.25" customHeight="1" x14ac:dyDescent="0.5"/>
    <row r="5" spans="1:8" ht="15" customHeight="1" x14ac:dyDescent="0.45">
      <c r="A5" s="166" t="s">
        <v>0</v>
      </c>
      <c r="B5" s="166"/>
      <c r="C5" s="166"/>
      <c r="D5" s="166"/>
      <c r="E5" s="166"/>
      <c r="F5" s="166"/>
      <c r="G5" s="166"/>
      <c r="H5" s="166"/>
    </row>
    <row r="6" spans="1:8" ht="13.5" customHeight="1" x14ac:dyDescent="0.45">
      <c r="A6" s="166" t="str">
        <f>BALANÇO!A5</f>
        <v>DEMONSTRAÇÕES FINANCEIRAS LEVANTADAS EM 31 DE DEZEMBRO DE 2024 E 31 DE DEZEMBRO DE 2023</v>
      </c>
      <c r="B6" s="166"/>
      <c r="C6" s="166"/>
      <c r="D6" s="166"/>
      <c r="E6" s="166"/>
      <c r="F6" s="166"/>
      <c r="G6" s="166"/>
      <c r="H6" s="166"/>
    </row>
    <row r="7" spans="1:8" ht="13.5" customHeight="1" x14ac:dyDescent="0.45">
      <c r="A7" s="166" t="s">
        <v>108</v>
      </c>
      <c r="B7" s="166"/>
      <c r="C7" s="166"/>
      <c r="D7" s="166"/>
      <c r="E7" s="166"/>
      <c r="F7" s="166"/>
      <c r="G7" s="166"/>
      <c r="H7" s="166"/>
    </row>
    <row r="8" spans="1:8" ht="15" customHeight="1" x14ac:dyDescent="0.45">
      <c r="A8" s="1"/>
      <c r="C8" s="66"/>
      <c r="D8" s="1"/>
      <c r="E8" s="1"/>
      <c r="F8" s="1"/>
      <c r="G8" s="1"/>
      <c r="H8" s="1"/>
    </row>
    <row r="9" spans="1:8" ht="15" customHeight="1" x14ac:dyDescent="0.45">
      <c r="A9" s="55" t="s">
        <v>2</v>
      </c>
      <c r="B9" s="23"/>
      <c r="C9" s="157"/>
      <c r="D9" s="45"/>
      <c r="E9" s="23"/>
      <c r="F9" s="45"/>
      <c r="G9" s="23"/>
      <c r="H9" s="45"/>
    </row>
    <row r="10" spans="1:8" ht="12.75" customHeight="1" x14ac:dyDescent="0.45">
      <c r="A10" s="11"/>
      <c r="B10" s="11"/>
      <c r="C10" s="42"/>
    </row>
    <row r="11" spans="1:8" ht="26" x14ac:dyDescent="0.5">
      <c r="B11" s="11"/>
      <c r="C11" s="10" t="s">
        <v>3</v>
      </c>
      <c r="D11" s="160">
        <v>45657</v>
      </c>
      <c r="E11" s="11"/>
      <c r="F11" s="160">
        <v>45291</v>
      </c>
      <c r="G11" s="11"/>
      <c r="H11" s="160">
        <v>44926</v>
      </c>
    </row>
    <row r="12" spans="1:8" ht="15.5" x14ac:dyDescent="0.45">
      <c r="A12" s="111" t="s">
        <v>109</v>
      </c>
      <c r="B12" s="11"/>
      <c r="C12" s="10"/>
      <c r="D12" s="112"/>
      <c r="E12" s="57"/>
      <c r="F12" s="112"/>
      <c r="G12" s="57"/>
      <c r="H12" s="112"/>
    </row>
    <row r="13" spans="1:8" ht="15.5" x14ac:dyDescent="0.45">
      <c r="A13" s="111"/>
      <c r="B13" s="11"/>
      <c r="C13" s="158"/>
      <c r="D13" s="18"/>
      <c r="E13" s="18"/>
      <c r="F13" s="18"/>
      <c r="G13" s="18"/>
      <c r="H13" s="18"/>
    </row>
    <row r="14" spans="1:8" ht="15.5" x14ac:dyDescent="0.45">
      <c r="A14" s="9" t="s">
        <v>110</v>
      </c>
      <c r="B14" s="9"/>
      <c r="C14" s="159"/>
      <c r="D14" s="107">
        <v>58470</v>
      </c>
      <c r="E14" s="107"/>
      <c r="F14" s="107">
        <v>105654</v>
      </c>
      <c r="G14" s="26"/>
      <c r="H14" s="107">
        <v>71305.183790000083</v>
      </c>
    </row>
    <row r="15" spans="1:8" ht="15.5" x14ac:dyDescent="0.45">
      <c r="A15" s="11"/>
      <c r="B15" s="11"/>
      <c r="C15" s="159"/>
      <c r="D15" s="26"/>
      <c r="E15" s="26"/>
      <c r="F15" s="26"/>
      <c r="G15" s="26"/>
      <c r="H15" s="26"/>
    </row>
    <row r="16" spans="1:8" ht="15" customHeight="1" x14ac:dyDescent="0.45">
      <c r="A16" s="11" t="s">
        <v>111</v>
      </c>
      <c r="B16" s="11"/>
      <c r="C16" s="159"/>
      <c r="D16" s="26"/>
      <c r="E16" s="26"/>
      <c r="F16" s="26"/>
      <c r="G16" s="26"/>
      <c r="H16" s="26"/>
    </row>
    <row r="17" spans="1:29" ht="15" hidden="1" customHeight="1" x14ac:dyDescent="0.45">
      <c r="A17" s="11" t="s">
        <v>112</v>
      </c>
      <c r="B17" s="11"/>
      <c r="C17" s="159"/>
      <c r="D17" s="26"/>
      <c r="E17" s="26"/>
      <c r="F17" s="26"/>
      <c r="G17" s="26"/>
      <c r="H17" s="26"/>
    </row>
    <row r="18" spans="1:29" ht="15" hidden="1" customHeight="1" x14ac:dyDescent="0.45">
      <c r="A18" s="11"/>
      <c r="B18" s="11" t="s">
        <v>113</v>
      </c>
      <c r="C18" s="159"/>
      <c r="D18" s="26">
        <v>0</v>
      </c>
      <c r="E18" s="26"/>
      <c r="F18" s="26">
        <v>0</v>
      </c>
      <c r="G18" s="26"/>
      <c r="H18" s="26">
        <v>0</v>
      </c>
      <c r="T18" s="25"/>
    </row>
    <row r="19" spans="1:29" ht="15" hidden="1" customHeight="1" x14ac:dyDescent="0.45">
      <c r="A19" s="11"/>
      <c r="B19" s="11" t="s">
        <v>114</v>
      </c>
      <c r="C19" s="159"/>
      <c r="D19" s="26">
        <v>0</v>
      </c>
      <c r="E19" s="26"/>
      <c r="F19" s="26">
        <v>0</v>
      </c>
      <c r="G19" s="26"/>
      <c r="H19" s="26">
        <v>0</v>
      </c>
    </row>
    <row r="20" spans="1:29" ht="15" customHeight="1" x14ac:dyDescent="0.45">
      <c r="A20" s="11"/>
      <c r="B20" s="11" t="s">
        <v>195</v>
      </c>
      <c r="C20" s="159"/>
      <c r="D20" s="26">
        <v>1115</v>
      </c>
      <c r="E20" s="26"/>
      <c r="F20" s="26">
        <v>38</v>
      </c>
      <c r="G20" s="26"/>
      <c r="H20" s="26">
        <v>13.143739999999999</v>
      </c>
      <c r="J20" s="26"/>
      <c r="K20" s="163"/>
    </row>
    <row r="21" spans="1:29" ht="15" customHeight="1" x14ac:dyDescent="0.45">
      <c r="A21" s="11"/>
      <c r="B21" s="11" t="s">
        <v>115</v>
      </c>
      <c r="C21" s="159"/>
      <c r="D21" s="113">
        <v>10</v>
      </c>
      <c r="E21" s="26"/>
      <c r="F21" s="113">
        <v>8</v>
      </c>
      <c r="G21" s="26"/>
      <c r="H21" s="26">
        <v>-0.29824999999996998</v>
      </c>
      <c r="I21" s="20"/>
      <c r="K21" s="163"/>
    </row>
    <row r="22" spans="1:29" ht="15" customHeight="1" x14ac:dyDescent="0.45">
      <c r="A22" s="11"/>
      <c r="B22" s="11" t="s">
        <v>197</v>
      </c>
      <c r="C22" s="159"/>
      <c r="D22" s="26">
        <f>27795-2301</f>
        <v>25494</v>
      </c>
      <c r="E22" s="26"/>
      <c r="F22" s="26">
        <f>25712-2290</f>
        <v>23422</v>
      </c>
      <c r="G22" s="26"/>
      <c r="H22" s="26">
        <v>23769.889879999999</v>
      </c>
      <c r="I22" s="20"/>
      <c r="K22" s="20"/>
      <c r="L22" s="164"/>
      <c r="AA22" s="25"/>
      <c r="AC22" s="25"/>
    </row>
    <row r="23" spans="1:29" ht="15" customHeight="1" x14ac:dyDescent="0.45">
      <c r="A23" s="11"/>
      <c r="B23" s="11" t="s">
        <v>210</v>
      </c>
      <c r="C23" s="159"/>
      <c r="D23" s="26">
        <v>2301</v>
      </c>
      <c r="E23" s="26"/>
      <c r="F23" s="26">
        <v>2290</v>
      </c>
      <c r="G23" s="26"/>
      <c r="H23" s="26"/>
      <c r="I23" s="20"/>
      <c r="K23" s="165"/>
      <c r="AA23" s="25"/>
      <c r="AC23" s="25"/>
    </row>
    <row r="24" spans="1:29" ht="15" customHeight="1" x14ac:dyDescent="0.45">
      <c r="A24" s="11"/>
      <c r="B24" s="11" t="s">
        <v>177</v>
      </c>
      <c r="C24" s="159"/>
      <c r="D24" s="26">
        <v>-1198</v>
      </c>
      <c r="E24" s="26"/>
      <c r="F24" s="26">
        <v>-1035</v>
      </c>
      <c r="G24" s="26"/>
      <c r="H24" s="26">
        <v>-871.24593999999979</v>
      </c>
      <c r="I24" s="20"/>
      <c r="AA24" s="25"/>
      <c r="AC24" s="25"/>
    </row>
    <row r="25" spans="1:29" ht="15" customHeight="1" x14ac:dyDescent="0.45">
      <c r="A25" s="11"/>
      <c r="B25" s="11" t="s">
        <v>121</v>
      </c>
      <c r="C25" s="159">
        <v>21</v>
      </c>
      <c r="D25" s="26">
        <v>25361.9084</v>
      </c>
      <c r="E25" s="26"/>
      <c r="F25" s="26">
        <v>-13216</v>
      </c>
      <c r="I25" s="20"/>
      <c r="K25" s="26"/>
    </row>
    <row r="26" spans="1:29" ht="15" customHeight="1" x14ac:dyDescent="0.45">
      <c r="A26" s="11"/>
      <c r="B26" s="11" t="s">
        <v>194</v>
      </c>
      <c r="C26" s="159">
        <v>8</v>
      </c>
      <c r="D26" s="26">
        <f>33483.38/1000</f>
        <v>33.483379999999997</v>
      </c>
      <c r="E26" s="26"/>
      <c r="F26" s="26">
        <f>849.420000000006/1000</f>
        <v>0.84942000000000595</v>
      </c>
      <c r="I26" s="20"/>
      <c r="J26" s="25"/>
    </row>
    <row r="27" spans="1:29" ht="15" customHeight="1" x14ac:dyDescent="0.45">
      <c r="A27" s="11"/>
      <c r="B27" s="11"/>
      <c r="C27" s="159"/>
      <c r="D27" s="26"/>
      <c r="E27" s="26"/>
      <c r="F27" s="26"/>
      <c r="I27" s="20"/>
    </row>
    <row r="28" spans="1:29" ht="15" customHeight="1" x14ac:dyDescent="0.45">
      <c r="A28" s="9" t="s">
        <v>116</v>
      </c>
      <c r="B28" s="9"/>
      <c r="C28" s="159"/>
      <c r="D28" s="114">
        <f>SUM(D14:D26)</f>
        <v>111587.39178000001</v>
      </c>
      <c r="E28" s="107"/>
      <c r="F28" s="114">
        <f>SUM(F14:F26)</f>
        <v>117161.84942</v>
      </c>
      <c r="G28" s="26"/>
      <c r="H28" s="114">
        <v>94216.673220000084</v>
      </c>
      <c r="I28" s="20"/>
      <c r="AB28" s="116"/>
    </row>
    <row r="29" spans="1:29" ht="15" customHeight="1" x14ac:dyDescent="0.5">
      <c r="A29" s="11"/>
      <c r="B29" s="11"/>
      <c r="C29" s="159"/>
      <c r="D29" s="26"/>
      <c r="E29" s="26"/>
      <c r="F29" s="26"/>
      <c r="G29" s="26"/>
      <c r="H29" s="26"/>
      <c r="I29" s="108"/>
    </row>
    <row r="30" spans="1:29" ht="15" customHeight="1" x14ac:dyDescent="0.6">
      <c r="A30" s="9" t="s">
        <v>184</v>
      </c>
      <c r="B30" s="9"/>
      <c r="C30" s="159"/>
      <c r="D30" s="109">
        <f>SUM(D31:D37)</f>
        <v>24812.162100000001</v>
      </c>
      <c r="E30" s="109"/>
      <c r="F30" s="109">
        <f>SUM(F31:F37)</f>
        <v>16836.782739999999</v>
      </c>
      <c r="G30" s="109"/>
      <c r="H30" s="109">
        <v>-69507.354710000058</v>
      </c>
      <c r="I30" s="25"/>
      <c r="T30" s="25"/>
    </row>
    <row r="31" spans="1:29" ht="15" customHeight="1" x14ac:dyDescent="0.45">
      <c r="A31" s="9"/>
      <c r="B31" s="11" t="s">
        <v>182</v>
      </c>
      <c r="C31" s="159">
        <v>8</v>
      </c>
      <c r="D31" s="26">
        <v>-24629.837899999999</v>
      </c>
      <c r="E31" s="26"/>
      <c r="F31" s="26">
        <f>28880782.74/1000</f>
        <v>28880.782739999999</v>
      </c>
      <c r="G31" s="26"/>
      <c r="H31" s="26">
        <v>-7291</v>
      </c>
      <c r="I31" s="25"/>
    </row>
    <row r="32" spans="1:29" ht="15" customHeight="1" x14ac:dyDescent="0.45">
      <c r="A32" s="9"/>
      <c r="B32" s="11" t="s">
        <v>11</v>
      </c>
      <c r="C32" s="159">
        <v>9</v>
      </c>
      <c r="D32" s="26">
        <v>-645</v>
      </c>
      <c r="E32" s="26"/>
      <c r="F32" s="26">
        <v>151</v>
      </c>
      <c r="G32" s="26"/>
      <c r="H32" s="26">
        <v>-494</v>
      </c>
    </row>
    <row r="33" spans="1:22" ht="15" customHeight="1" x14ac:dyDescent="0.45">
      <c r="A33" s="9"/>
      <c r="B33" s="11" t="s">
        <v>117</v>
      </c>
      <c r="C33" s="159">
        <v>10</v>
      </c>
      <c r="D33" s="26">
        <v>-1128</v>
      </c>
      <c r="E33" s="26"/>
      <c r="F33" s="26">
        <v>-648</v>
      </c>
      <c r="G33" s="26"/>
      <c r="H33" s="26">
        <v>-8123.354710000056</v>
      </c>
    </row>
    <row r="34" spans="1:22" ht="15" customHeight="1" x14ac:dyDescent="0.45">
      <c r="A34" s="9"/>
      <c r="B34" s="11" t="s">
        <v>118</v>
      </c>
      <c r="C34" s="159">
        <v>11</v>
      </c>
      <c r="D34" s="26">
        <v>917</v>
      </c>
      <c r="E34" s="26"/>
      <c r="F34" s="26">
        <v>-11636</v>
      </c>
      <c r="G34" s="26"/>
      <c r="H34" s="26">
        <v>649</v>
      </c>
    </row>
    <row r="35" spans="1:22" ht="15" customHeight="1" x14ac:dyDescent="0.45">
      <c r="A35" s="9"/>
      <c r="B35" s="11" t="s">
        <v>193</v>
      </c>
      <c r="C35" s="159">
        <v>7</v>
      </c>
      <c r="D35" s="26">
        <v>52702</v>
      </c>
      <c r="E35" s="26"/>
      <c r="F35" s="26">
        <v>-91</v>
      </c>
      <c r="G35" s="26"/>
      <c r="H35" s="26">
        <v>-52611</v>
      </c>
      <c r="U35" s="25"/>
    </row>
    <row r="36" spans="1:22" ht="15" customHeight="1" x14ac:dyDescent="0.45">
      <c r="A36" s="11"/>
      <c r="B36" s="11" t="s">
        <v>119</v>
      </c>
      <c r="C36" s="159">
        <v>12</v>
      </c>
      <c r="D36" s="26">
        <v>37</v>
      </c>
      <c r="E36" s="26"/>
      <c r="F36" s="26">
        <v>245</v>
      </c>
      <c r="G36" s="26"/>
      <c r="H36" s="26">
        <v>-347</v>
      </c>
    </row>
    <row r="37" spans="1:22" ht="15" customHeight="1" x14ac:dyDescent="0.45">
      <c r="A37" s="11"/>
      <c r="B37" s="11" t="s">
        <v>183</v>
      </c>
      <c r="C37" s="159"/>
      <c r="D37" s="26">
        <f>-2734+293</f>
        <v>-2441</v>
      </c>
      <c r="E37" s="26"/>
      <c r="F37" s="26">
        <v>-65</v>
      </c>
      <c r="G37" s="26"/>
      <c r="H37" s="26">
        <v>-1290</v>
      </c>
      <c r="V37" s="48"/>
    </row>
    <row r="38" spans="1:22" ht="15" customHeight="1" x14ac:dyDescent="0.45">
      <c r="A38" s="11"/>
      <c r="B38" s="11"/>
      <c r="C38" s="159"/>
      <c r="D38" s="26"/>
      <c r="E38" s="26"/>
      <c r="F38" s="26"/>
      <c r="G38" s="26"/>
      <c r="H38" s="26"/>
      <c r="V38" s="48"/>
    </row>
    <row r="39" spans="1:22" ht="15" customHeight="1" x14ac:dyDescent="0.6">
      <c r="A39" s="9" t="s">
        <v>185</v>
      </c>
      <c r="B39" s="9"/>
      <c r="C39" s="159"/>
      <c r="D39" s="109">
        <f>SUM(D40:D44)</f>
        <v>18169.445080000001</v>
      </c>
      <c r="E39" s="109"/>
      <c r="F39" s="109">
        <f>SUM(F40:F44)</f>
        <v>-23101</v>
      </c>
      <c r="G39" s="109"/>
      <c r="H39" s="109">
        <v>-4578.3403700000035</v>
      </c>
      <c r="T39" s="25"/>
    </row>
    <row r="40" spans="1:22" ht="15" customHeight="1" x14ac:dyDescent="0.45">
      <c r="A40" s="11"/>
      <c r="B40" s="11" t="s">
        <v>6</v>
      </c>
      <c r="C40" s="159">
        <v>17</v>
      </c>
      <c r="D40" s="26">
        <v>16112</v>
      </c>
      <c r="E40" s="26"/>
      <c r="F40" s="26">
        <v>-30418</v>
      </c>
      <c r="G40" s="26"/>
      <c r="H40" s="26">
        <v>893</v>
      </c>
    </row>
    <row r="41" spans="1:22" ht="15" customHeight="1" x14ac:dyDescent="0.45">
      <c r="A41" s="11"/>
      <c r="B41" s="11" t="s">
        <v>189</v>
      </c>
      <c r="C41" s="159">
        <v>19</v>
      </c>
      <c r="D41" s="26">
        <v>3368</v>
      </c>
      <c r="E41" s="26"/>
      <c r="F41" s="26">
        <v>1793</v>
      </c>
      <c r="G41" s="26"/>
      <c r="H41" s="26">
        <v>-68</v>
      </c>
      <c r="I41" s="28"/>
    </row>
    <row r="42" spans="1:22" ht="15" customHeight="1" x14ac:dyDescent="0.45">
      <c r="A42" s="9"/>
      <c r="B42" s="11" t="s">
        <v>15</v>
      </c>
      <c r="C42" s="159"/>
      <c r="D42" s="26">
        <v>-898</v>
      </c>
      <c r="E42" s="26"/>
      <c r="F42" s="26">
        <v>730</v>
      </c>
      <c r="G42" s="26"/>
      <c r="H42" s="26">
        <v>-2286</v>
      </c>
    </row>
    <row r="43" spans="1:22" ht="15" customHeight="1" x14ac:dyDescent="0.45">
      <c r="A43" s="9"/>
      <c r="B43" s="11" t="s">
        <v>17</v>
      </c>
      <c r="C43" s="159">
        <v>20</v>
      </c>
      <c r="D43" s="26">
        <v>-583</v>
      </c>
      <c r="E43" s="26"/>
      <c r="F43" s="26">
        <v>4731</v>
      </c>
      <c r="G43" s="26"/>
      <c r="H43" s="26">
        <v>3050</v>
      </c>
      <c r="I43" s="69"/>
    </row>
    <row r="44" spans="1:22" ht="15" customHeight="1" x14ac:dyDescent="0.45">
      <c r="A44" s="11"/>
      <c r="B44" s="11" t="s">
        <v>122</v>
      </c>
      <c r="C44" s="159"/>
      <c r="D44" s="26">
        <v>170.44508000000008</v>
      </c>
      <c r="E44" s="26"/>
      <c r="F44" s="26">
        <v>63</v>
      </c>
      <c r="G44" s="26"/>
      <c r="H44" s="26">
        <v>1536</v>
      </c>
    </row>
    <row r="45" spans="1:22" ht="15" customHeight="1" x14ac:dyDescent="0.45">
      <c r="A45" s="11"/>
      <c r="B45" s="11"/>
      <c r="C45" s="159"/>
      <c r="D45" s="26"/>
      <c r="E45" s="26"/>
      <c r="F45" s="26"/>
      <c r="G45" s="26"/>
      <c r="H45" s="26"/>
    </row>
    <row r="46" spans="1:22" ht="15" customHeight="1" x14ac:dyDescent="0.6">
      <c r="A46" s="9" t="s">
        <v>196</v>
      </c>
      <c r="B46" s="11"/>
      <c r="C46" s="159"/>
      <c r="D46" s="109">
        <f>SUM(D39,D30,D28)</f>
        <v>154568.99896</v>
      </c>
      <c r="E46" s="109"/>
      <c r="F46" s="109">
        <f>SUM(F39,F30,F28)</f>
        <v>110897.63215999999</v>
      </c>
      <c r="G46" s="26"/>
      <c r="H46" s="26"/>
      <c r="U46" s="25"/>
    </row>
    <row r="47" spans="1:22" ht="15" customHeight="1" x14ac:dyDescent="0.6">
      <c r="A47" s="9"/>
      <c r="B47" s="11"/>
      <c r="C47" s="159"/>
      <c r="D47" s="109"/>
      <c r="E47" s="109"/>
      <c r="F47" s="109"/>
      <c r="G47" s="26"/>
      <c r="H47" s="26"/>
      <c r="U47" s="25"/>
    </row>
    <row r="48" spans="1:22" ht="15" customHeight="1" x14ac:dyDescent="0.45">
      <c r="A48" s="11"/>
      <c r="B48" s="11" t="s">
        <v>120</v>
      </c>
      <c r="C48" s="159">
        <v>28</v>
      </c>
      <c r="D48" s="26">
        <v>-13301</v>
      </c>
      <c r="E48" s="26"/>
      <c r="F48" s="26">
        <v>-10753</v>
      </c>
      <c r="G48" s="26"/>
      <c r="H48" s="26"/>
      <c r="U48" s="25"/>
    </row>
    <row r="49" spans="1:21" ht="15" customHeight="1" x14ac:dyDescent="0.45">
      <c r="A49" s="11"/>
      <c r="B49" s="11"/>
      <c r="C49" s="115"/>
      <c r="E49" s="26"/>
      <c r="G49" s="26"/>
      <c r="H49" s="26"/>
      <c r="U49" s="25"/>
    </row>
    <row r="50" spans="1:21" ht="15" customHeight="1" x14ac:dyDescent="0.45">
      <c r="A50" s="9" t="s">
        <v>178</v>
      </c>
      <c r="B50" s="9"/>
      <c r="C50" s="115"/>
      <c r="D50" s="107">
        <f>SUM(D46:D48)</f>
        <v>141267.99896</v>
      </c>
      <c r="E50" s="26"/>
      <c r="F50" s="107">
        <f>SUM(F46:F48)</f>
        <v>100144.63215999999</v>
      </c>
      <c r="G50" s="26"/>
      <c r="H50" s="107">
        <v>20130.978140000021</v>
      </c>
    </row>
    <row r="51" spans="1:21" ht="15" customHeight="1" x14ac:dyDescent="0.45">
      <c r="A51" s="9"/>
      <c r="B51" s="11"/>
      <c r="C51" s="115"/>
      <c r="D51" s="26"/>
      <c r="E51" s="26"/>
      <c r="F51" s="26"/>
      <c r="G51" s="26"/>
      <c r="H51" s="26"/>
    </row>
    <row r="52" spans="1:21" ht="15" customHeight="1" x14ac:dyDescent="0.45">
      <c r="A52" s="9" t="s">
        <v>123</v>
      </c>
      <c r="B52" s="11"/>
      <c r="C52" s="158"/>
      <c r="D52" s="18"/>
      <c r="E52" s="18"/>
      <c r="F52" s="18"/>
      <c r="G52" s="18"/>
      <c r="H52" s="18"/>
    </row>
    <row r="53" spans="1:21" ht="6.75" customHeight="1" x14ac:dyDescent="0.45">
      <c r="A53" s="11"/>
      <c r="B53" s="11"/>
      <c r="C53" s="115"/>
      <c r="D53" s="26"/>
      <c r="E53" s="26"/>
      <c r="F53" s="26"/>
      <c r="G53" s="26"/>
      <c r="H53" s="26"/>
    </row>
    <row r="54" spans="1:21" ht="15" customHeight="1" x14ac:dyDescent="0.45">
      <c r="A54" s="11"/>
      <c r="B54" s="11" t="s">
        <v>124</v>
      </c>
      <c r="C54" s="115"/>
      <c r="D54" s="26">
        <v>-35322</v>
      </c>
      <c r="E54" s="26"/>
      <c r="F54" s="26">
        <v>-38533</v>
      </c>
      <c r="G54" s="26"/>
      <c r="H54" s="26">
        <v>-26030.324550000001</v>
      </c>
      <c r="I54" s="28"/>
    </row>
    <row r="55" spans="1:21" ht="15" hidden="1" customHeight="1" x14ac:dyDescent="0.45">
      <c r="A55" s="11"/>
      <c r="B55" s="11" t="s">
        <v>125</v>
      </c>
      <c r="C55" s="115"/>
      <c r="D55" s="26"/>
      <c r="E55" s="26"/>
      <c r="F55" s="26"/>
      <c r="G55" s="26"/>
      <c r="H55" s="26"/>
      <c r="I55" s="28"/>
    </row>
    <row r="56" spans="1:21" ht="15.5" hidden="1" x14ac:dyDescent="0.45">
      <c r="A56" s="11"/>
      <c r="B56" s="11" t="s">
        <v>126</v>
      </c>
      <c r="C56" s="115"/>
      <c r="D56" s="26"/>
      <c r="E56" s="26"/>
      <c r="F56" s="26"/>
      <c r="G56" s="26"/>
      <c r="H56" s="26"/>
      <c r="I56" s="28"/>
    </row>
    <row r="57" spans="1:21" ht="14.25" customHeight="1" x14ac:dyDescent="0.45">
      <c r="A57" s="11"/>
      <c r="B57" s="11"/>
      <c r="C57" s="115"/>
      <c r="D57" s="107"/>
      <c r="E57" s="26"/>
      <c r="F57" s="107"/>
      <c r="G57" s="26"/>
      <c r="H57" s="107"/>
    </row>
    <row r="58" spans="1:21" ht="15" customHeight="1" x14ac:dyDescent="0.45">
      <c r="A58" s="9" t="s">
        <v>179</v>
      </c>
      <c r="B58" s="9"/>
      <c r="C58" s="115"/>
      <c r="D58" s="107">
        <f>SUM(D53:D57)</f>
        <v>-35322</v>
      </c>
      <c r="E58" s="26"/>
      <c r="F58" s="107">
        <v>-38533</v>
      </c>
      <c r="G58" s="26"/>
      <c r="H58" s="107">
        <v>-26030.324550000001</v>
      </c>
    </row>
    <row r="59" spans="1:21" ht="9.75" customHeight="1" x14ac:dyDescent="0.45">
      <c r="A59" s="9"/>
      <c r="B59" s="11"/>
      <c r="C59" s="115"/>
      <c r="D59" s="26"/>
      <c r="E59" s="26"/>
      <c r="F59" s="26"/>
      <c r="G59" s="26"/>
      <c r="H59" s="26"/>
    </row>
    <row r="60" spans="1:21" ht="15" customHeight="1" x14ac:dyDescent="0.45">
      <c r="A60" s="9" t="s">
        <v>127</v>
      </c>
      <c r="B60" s="11"/>
      <c r="C60" s="115"/>
      <c r="D60" s="26"/>
      <c r="E60" s="26"/>
      <c r="F60" s="26"/>
      <c r="G60" s="26"/>
      <c r="H60" s="26"/>
    </row>
    <row r="61" spans="1:21" ht="6.75" customHeight="1" x14ac:dyDescent="0.45">
      <c r="A61" s="11"/>
      <c r="B61" s="11"/>
      <c r="C61" s="115"/>
      <c r="D61" s="26"/>
      <c r="E61" s="26"/>
      <c r="F61" s="26"/>
      <c r="G61" s="26"/>
      <c r="H61" s="26"/>
    </row>
    <row r="62" spans="1:21" ht="15" customHeight="1" x14ac:dyDescent="0.45">
      <c r="A62" s="11"/>
      <c r="B62" s="11" t="s">
        <v>128</v>
      </c>
      <c r="C62" s="159" t="s">
        <v>192</v>
      </c>
      <c r="D62" s="26">
        <v>-57295</v>
      </c>
      <c r="E62" s="26"/>
      <c r="F62" s="26">
        <v>-34423</v>
      </c>
      <c r="G62" s="26"/>
      <c r="H62" s="26">
        <v>-53538.125189999999</v>
      </c>
      <c r="I62" s="28"/>
    </row>
    <row r="63" spans="1:21" ht="15" customHeight="1" x14ac:dyDescent="0.45">
      <c r="A63" s="11"/>
      <c r="B63" s="11" t="s">
        <v>129</v>
      </c>
      <c r="C63" s="159" t="s">
        <v>192</v>
      </c>
      <c r="D63" s="26">
        <v>-15463</v>
      </c>
      <c r="E63" s="26"/>
      <c r="F63" s="26">
        <v>-15806</v>
      </c>
      <c r="G63" s="26"/>
      <c r="H63" s="26">
        <v>-14227.95818</v>
      </c>
      <c r="I63" s="28"/>
    </row>
    <row r="64" spans="1:21" ht="15" customHeight="1" x14ac:dyDescent="0.45">
      <c r="A64" s="11"/>
      <c r="B64" s="11" t="s">
        <v>130</v>
      </c>
      <c r="C64" s="115"/>
      <c r="D64" s="26">
        <v>-1071</v>
      </c>
      <c r="E64" s="26"/>
      <c r="F64" s="26">
        <v>-204</v>
      </c>
      <c r="G64" s="26"/>
      <c r="H64" s="26">
        <v>62181.897690000005</v>
      </c>
      <c r="I64" s="28"/>
    </row>
    <row r="65" spans="1:22" ht="15" customHeight="1" x14ac:dyDescent="0.45">
      <c r="A65" s="11"/>
      <c r="B65" s="11" t="s">
        <v>131</v>
      </c>
      <c r="C65" s="115"/>
      <c r="D65" s="26">
        <v>0</v>
      </c>
      <c r="E65" s="26"/>
      <c r="F65" s="26">
        <v>0</v>
      </c>
      <c r="G65" s="26"/>
      <c r="H65" s="26">
        <v>0</v>
      </c>
      <c r="I65" s="28"/>
    </row>
    <row r="66" spans="1:22" ht="15" customHeight="1" x14ac:dyDescent="0.45">
      <c r="A66" s="11"/>
    </row>
    <row r="67" spans="1:22" ht="15" customHeight="1" x14ac:dyDescent="0.45">
      <c r="A67" s="9" t="s">
        <v>180</v>
      </c>
      <c r="B67" s="9"/>
      <c r="C67" s="115"/>
      <c r="D67" s="107">
        <f>SUM(D62:D64)</f>
        <v>-73829</v>
      </c>
      <c r="E67" s="26"/>
      <c r="F67" s="107">
        <f>SUM(F62:F64)</f>
        <v>-50433</v>
      </c>
      <c r="G67" s="26"/>
      <c r="H67" s="107">
        <v>-5584.1856799999878</v>
      </c>
      <c r="V67" s="116"/>
    </row>
    <row r="68" spans="1:22" ht="15" customHeight="1" x14ac:dyDescent="0.45">
      <c r="A68" s="11"/>
      <c r="B68" s="11"/>
      <c r="C68" s="115"/>
      <c r="D68" s="107"/>
      <c r="E68" s="26"/>
      <c r="F68" s="107"/>
      <c r="G68" s="26"/>
      <c r="H68" s="107"/>
      <c r="V68" s="25"/>
    </row>
    <row r="69" spans="1:22" ht="15" customHeight="1" x14ac:dyDescent="0.6">
      <c r="A69" s="9" t="s">
        <v>176</v>
      </c>
      <c r="B69" s="11"/>
      <c r="C69" s="158"/>
      <c r="D69" s="109">
        <f>D50+D58+D67</f>
        <v>32116.998959999997</v>
      </c>
      <c r="E69" s="18"/>
      <c r="F69" s="109">
        <f>F50+F58+F67</f>
        <v>11178.632159999994</v>
      </c>
      <c r="G69" s="18"/>
      <c r="H69" s="109">
        <v>-11483.532089999968</v>
      </c>
    </row>
    <row r="70" spans="1:22" ht="7.5" customHeight="1" x14ac:dyDescent="0.45">
      <c r="A70" s="11"/>
      <c r="B70" s="11"/>
      <c r="C70" s="115"/>
      <c r="D70" s="26"/>
      <c r="E70" s="26"/>
      <c r="F70" s="26"/>
      <c r="G70" s="26"/>
      <c r="H70" s="26"/>
    </row>
    <row r="71" spans="1:22" s="20" customFormat="1" ht="15" customHeight="1" x14ac:dyDescent="0.45">
      <c r="A71" s="11"/>
      <c r="B71" s="117" t="s">
        <v>132</v>
      </c>
      <c r="C71" s="115"/>
      <c r="D71" s="26">
        <v>96022</v>
      </c>
      <c r="E71" s="26"/>
      <c r="F71" s="26">
        <v>84843</v>
      </c>
      <c r="G71" s="26"/>
      <c r="H71" s="26">
        <v>96327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2" s="20" customFormat="1" ht="15" customHeight="1" x14ac:dyDescent="0.45">
      <c r="A72" s="11"/>
      <c r="B72" s="117" t="s">
        <v>133</v>
      </c>
      <c r="C72" s="159">
        <v>6</v>
      </c>
      <c r="D72" s="45">
        <f>SUM(D69:D71)</f>
        <v>128138.99896</v>
      </c>
      <c r="E72" s="26"/>
      <c r="F72" s="45">
        <v>96022</v>
      </c>
      <c r="G72" s="26"/>
      <c r="H72" s="45">
        <v>84843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2" s="20" customFormat="1" ht="6" customHeight="1" x14ac:dyDescent="0.45">
      <c r="A73" s="11"/>
      <c r="B73" s="11"/>
      <c r="C73" s="115"/>
      <c r="D73" s="26"/>
      <c r="E73" s="26"/>
      <c r="F73" s="26"/>
      <c r="G73" s="26"/>
      <c r="H73" s="110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2" s="20" customFormat="1" ht="15" customHeight="1" x14ac:dyDescent="0.45">
      <c r="A74" s="181" t="s">
        <v>199</v>
      </c>
      <c r="B74" s="181"/>
      <c r="C74" s="181"/>
      <c r="D74" s="181"/>
      <c r="E74" s="181"/>
      <c r="F74" s="181"/>
      <c r="G74" s="181"/>
      <c r="H74" s="18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2" s="20" customFormat="1" ht="15" customHeight="1" x14ac:dyDescent="0.45">
      <c r="A75" s="118"/>
      <c r="B75" s="118"/>
      <c r="C75" s="42"/>
      <c r="D75" s="119"/>
      <c r="E75" s="118"/>
      <c r="F75" s="119"/>
      <c r="G75" s="118"/>
      <c r="H75" s="119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2" s="20" customFormat="1" ht="15.5" x14ac:dyDescent="0.45">
      <c r="A76" s="118"/>
      <c r="B76" s="118"/>
      <c r="C76" s="42"/>
      <c r="D76" s="120"/>
      <c r="E76" s="118"/>
      <c r="F76" s="120"/>
      <c r="G76" s="118"/>
      <c r="H76" s="12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2" s="20" customFormat="1" ht="15" customHeight="1" x14ac:dyDescent="0.45">
      <c r="A77" s="118"/>
      <c r="B77" s="118"/>
      <c r="C77" s="42"/>
      <c r="D77" s="118"/>
      <c r="E77" s="118"/>
      <c r="F77" s="118"/>
      <c r="G77" s="118"/>
      <c r="H77" s="118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2" s="20" customFormat="1" ht="15" customHeight="1" x14ac:dyDescent="0.45">
      <c r="A78" s="118"/>
      <c r="B78" s="118"/>
      <c r="C78" s="42"/>
      <c r="D78" s="118"/>
      <c r="E78" s="118"/>
      <c r="F78" s="118"/>
      <c r="G78" s="118"/>
      <c r="H78" s="118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2" s="20" customFormat="1" ht="15" customHeight="1" x14ac:dyDescent="0.5">
      <c r="A79" s="27"/>
      <c r="B79" s="1"/>
      <c r="C79" s="156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2" s="20" customFormat="1" ht="15" customHeight="1" x14ac:dyDescent="0.5">
      <c r="A80" s="27"/>
      <c r="B80" s="144" t="s">
        <v>181</v>
      </c>
      <c r="C80" s="156"/>
      <c r="D80" s="144" t="s">
        <v>165</v>
      </c>
      <c r="F80" s="144"/>
      <c r="H80" s="144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0" customFormat="1" ht="15" customHeight="1" x14ac:dyDescent="0.5">
      <c r="A81" s="27"/>
      <c r="B81" s="144" t="s">
        <v>212</v>
      </c>
      <c r="C81" s="156"/>
      <c r="D81" s="144" t="s">
        <v>166</v>
      </c>
      <c r="F81" s="144"/>
      <c r="H81" s="144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0" customFormat="1" ht="15" customHeight="1" x14ac:dyDescent="0.5">
      <c r="A82" s="27"/>
      <c r="B82" s="144"/>
      <c r="C82" s="156"/>
      <c r="D82" s="149"/>
      <c r="E82" s="144"/>
      <c r="F82" s="149"/>
      <c r="G82" s="144"/>
      <c r="H82" s="144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0" customFormat="1" ht="15" customHeight="1" x14ac:dyDescent="0.5">
      <c r="A83" s="27"/>
      <c r="B83" s="144"/>
      <c r="C83" s="156"/>
      <c r="D83" s="149"/>
      <c r="E83" s="144"/>
      <c r="F83" s="149"/>
      <c r="G83" s="144"/>
      <c r="H83" s="144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0" customFormat="1" ht="15" customHeight="1" x14ac:dyDescent="0.5">
      <c r="A84" s="27"/>
      <c r="B84" s="144"/>
      <c r="C84" s="156"/>
      <c r="D84" s="149"/>
      <c r="E84" s="144"/>
      <c r="F84" s="149"/>
      <c r="G84" s="144"/>
      <c r="H84" s="144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0" customFormat="1" ht="15" customHeight="1" x14ac:dyDescent="0.5">
      <c r="A85" s="27"/>
      <c r="B85" s="144" t="s">
        <v>167</v>
      </c>
      <c r="C85" s="156"/>
      <c r="D85" s="144" t="s">
        <v>168</v>
      </c>
      <c r="F85" s="144"/>
      <c r="H85" s="144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0" customFormat="1" ht="15" customHeight="1" x14ac:dyDescent="0.5">
      <c r="A86" s="27"/>
      <c r="B86" s="144" t="s">
        <v>169</v>
      </c>
      <c r="C86" s="156"/>
      <c r="D86" s="144" t="s">
        <v>170</v>
      </c>
      <c r="F86" s="144"/>
      <c r="H86" s="144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" customHeight="1" x14ac:dyDescent="0.5"/>
  </sheetData>
  <mergeCells count="4">
    <mergeCell ref="A74:H74"/>
    <mergeCell ref="A5:H5"/>
    <mergeCell ref="A6:H6"/>
    <mergeCell ref="A7:H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1" fitToWidth="0" orientation="portrait" r:id="rId1"/>
  <headerFooter>
    <oddFooter>&amp;R5</oddFooter>
  </headerFooter>
  <colBreaks count="1" manualBreakCount="1">
    <brk id="6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F00C-8CA2-4358-9121-2FE5BE1E8B7C}">
  <sheetPr>
    <pageSetUpPr fitToPage="1"/>
  </sheetPr>
  <dimension ref="A6:CD86"/>
  <sheetViews>
    <sheetView showGridLines="0" zoomScaleNormal="100" workbookViewId="0">
      <selection activeCell="B12" sqref="B12"/>
    </sheetView>
  </sheetViews>
  <sheetFormatPr defaultColWidth="11.453125" defaultRowHeight="15" customHeight="1" x14ac:dyDescent="0.4"/>
  <cols>
    <col min="1" max="1" width="2" style="121" customWidth="1"/>
    <col min="2" max="2" width="45.453125" style="136" customWidth="1"/>
    <col min="3" max="3" width="15.54296875" style="136" customWidth="1"/>
    <col min="4" max="4" width="12.1796875" style="137" customWidth="1"/>
    <col min="5" max="5" width="13.26953125" style="137" customWidth="1"/>
    <col min="6" max="6" width="1.7265625" style="138" customWidth="1"/>
    <col min="7" max="7" width="13.26953125" style="137" customWidth="1"/>
    <col min="8" max="8" width="1.7265625" style="138" hidden="1" customWidth="1"/>
    <col min="9" max="9" width="13.26953125" style="139" hidden="1" customWidth="1"/>
    <col min="10" max="12" width="11.453125" style="101"/>
    <col min="13" max="13" width="12.26953125" style="101" bestFit="1" customWidth="1"/>
    <col min="14" max="82" width="11.453125" style="101"/>
    <col min="83" max="16384" width="11.453125" style="121"/>
  </cols>
  <sheetData>
    <row r="6" spans="1:9" ht="15" customHeight="1" x14ac:dyDescent="0.4">
      <c r="A6" s="166" t="s">
        <v>0</v>
      </c>
      <c r="B6" s="166"/>
      <c r="C6" s="166"/>
      <c r="D6" s="166"/>
      <c r="E6" s="166"/>
      <c r="F6" s="166"/>
      <c r="G6" s="166"/>
      <c r="H6" s="166"/>
      <c r="I6" s="166"/>
    </row>
    <row r="7" spans="1:9" ht="15" customHeight="1" x14ac:dyDescent="0.4">
      <c r="A7" s="166" t="str">
        <f>BALANÇO!A5</f>
        <v>DEMONSTRAÇÕES FINANCEIRAS LEVANTADAS EM 31 DE DEZEMBRO DE 2024 E 31 DE DEZEMBRO DE 2023</v>
      </c>
      <c r="B7" s="166"/>
      <c r="C7" s="166"/>
      <c r="D7" s="166"/>
      <c r="E7" s="166"/>
      <c r="F7" s="166"/>
      <c r="G7" s="166"/>
      <c r="H7" s="166"/>
      <c r="I7" s="166"/>
    </row>
    <row r="8" spans="1:9" ht="15" customHeight="1" x14ac:dyDescent="0.4">
      <c r="A8" s="166" t="s">
        <v>134</v>
      </c>
      <c r="B8" s="166"/>
      <c r="C8" s="166"/>
      <c r="D8" s="166"/>
      <c r="E8" s="166"/>
      <c r="F8" s="166"/>
      <c r="G8" s="166"/>
      <c r="H8" s="166"/>
      <c r="I8" s="166"/>
    </row>
    <row r="9" spans="1:9" ht="15" customHeight="1" x14ac:dyDescent="0.4">
      <c r="B9" s="121"/>
      <c r="C9" s="121"/>
      <c r="D9" s="121"/>
      <c r="E9" s="121"/>
      <c r="F9" s="121"/>
      <c r="G9" s="121"/>
      <c r="H9" s="121"/>
      <c r="I9" s="121"/>
    </row>
    <row r="10" spans="1:9" ht="15" customHeight="1" x14ac:dyDescent="0.4">
      <c r="A10" s="55" t="s">
        <v>2</v>
      </c>
      <c r="B10" s="55"/>
      <c r="C10" s="55"/>
      <c r="D10" s="55"/>
      <c r="E10" s="80"/>
      <c r="F10" s="7"/>
      <c r="G10" s="80"/>
      <c r="H10" s="7"/>
      <c r="I10" s="80"/>
    </row>
    <row r="11" spans="1:9" ht="15" customHeight="1" x14ac:dyDescent="0.4">
      <c r="A11" s="8"/>
      <c r="B11" s="11"/>
      <c r="C11" s="11"/>
      <c r="D11" s="167"/>
      <c r="E11" s="173">
        <v>45657</v>
      </c>
      <c r="F11" s="4"/>
      <c r="G11" s="173">
        <v>45291</v>
      </c>
      <c r="H11" s="4"/>
      <c r="I11" s="173">
        <v>44926</v>
      </c>
    </row>
    <row r="12" spans="1:9" ht="16" x14ac:dyDescent="0.4">
      <c r="A12" s="8"/>
      <c r="B12" s="8"/>
      <c r="C12" s="11"/>
      <c r="D12" s="167"/>
      <c r="E12" s="170"/>
      <c r="F12" s="12"/>
      <c r="G12" s="170"/>
      <c r="H12" s="12"/>
      <c r="I12" s="170"/>
    </row>
    <row r="13" spans="1:9" ht="15" customHeight="1" x14ac:dyDescent="0.4">
      <c r="A13" s="122" t="s">
        <v>135</v>
      </c>
      <c r="B13" s="11"/>
      <c r="C13" s="11"/>
      <c r="D13" s="12"/>
      <c r="E13" s="98">
        <f>SUM(E14,E18,E19,E20)</f>
        <v>899454</v>
      </c>
      <c r="F13" s="123"/>
      <c r="G13" s="98">
        <f>SUM(G14,G18,G19,G20)</f>
        <v>855006</v>
      </c>
      <c r="H13" s="5"/>
      <c r="I13" s="98">
        <v>928684</v>
      </c>
    </row>
    <row r="14" spans="1:9" ht="15" customHeight="1" x14ac:dyDescent="0.4">
      <c r="A14" s="124" t="s">
        <v>136</v>
      </c>
      <c r="B14" s="11"/>
      <c r="C14" s="11"/>
      <c r="D14" s="16"/>
      <c r="E14" s="16">
        <f>SUM(E15:F17)</f>
        <v>842122</v>
      </c>
      <c r="F14" s="30"/>
      <c r="G14" s="16">
        <f>SUM(G15:H17)</f>
        <v>765774</v>
      </c>
      <c r="H14" s="5"/>
      <c r="I14" s="12">
        <v>893801</v>
      </c>
    </row>
    <row r="15" spans="1:9" ht="15" customHeight="1" x14ac:dyDescent="0.4">
      <c r="A15" s="124"/>
      <c r="B15" s="11" t="s">
        <v>200</v>
      </c>
      <c r="C15" s="11"/>
      <c r="D15" s="16"/>
      <c r="E15" s="16">
        <f>839096</f>
        <v>839096</v>
      </c>
      <c r="F15" s="30"/>
      <c r="G15" s="16">
        <f>763090</f>
        <v>763090</v>
      </c>
      <c r="H15" s="5"/>
      <c r="I15" s="12"/>
    </row>
    <row r="16" spans="1:9" ht="15" customHeight="1" x14ac:dyDescent="0.4">
      <c r="A16" s="124"/>
      <c r="B16" s="11" t="s">
        <v>202</v>
      </c>
      <c r="C16" s="11"/>
      <c r="D16" s="16"/>
      <c r="E16" s="16">
        <f>4271</f>
        <v>4271</v>
      </c>
      <c r="F16" s="30"/>
      <c r="G16" s="16">
        <f>4332</f>
        <v>4332</v>
      </c>
      <c r="H16" s="5"/>
      <c r="I16" s="12"/>
    </row>
    <row r="17" spans="1:9" ht="15" customHeight="1" x14ac:dyDescent="0.4">
      <c r="A17" s="124"/>
      <c r="B17" s="11" t="s">
        <v>201</v>
      </c>
      <c r="C17" s="11"/>
      <c r="D17" s="16"/>
      <c r="E17" s="16">
        <f>-1245</f>
        <v>-1245</v>
      </c>
      <c r="F17" s="30"/>
      <c r="G17" s="16">
        <f>-1648</f>
        <v>-1648</v>
      </c>
      <c r="H17" s="5"/>
      <c r="I17" s="12"/>
    </row>
    <row r="18" spans="1:9" ht="15" customHeight="1" x14ac:dyDescent="0.4">
      <c r="A18" s="124" t="s">
        <v>204</v>
      </c>
      <c r="B18" s="11"/>
      <c r="C18" s="11"/>
      <c r="D18" s="16"/>
      <c r="E18" s="16">
        <f>32400</f>
        <v>32400</v>
      </c>
      <c r="F18" s="30"/>
      <c r="G18" s="16">
        <f>38533</f>
        <v>38533</v>
      </c>
      <c r="H18" s="5"/>
      <c r="I18" s="12"/>
    </row>
    <row r="19" spans="1:9" ht="15" customHeight="1" x14ac:dyDescent="0.4">
      <c r="A19" s="124" t="s">
        <v>205</v>
      </c>
      <c r="B19" s="11"/>
      <c r="C19" s="11"/>
      <c r="D19" s="12"/>
      <c r="E19" s="12">
        <v>25145</v>
      </c>
      <c r="F19" s="5"/>
      <c r="G19" s="12">
        <v>50998</v>
      </c>
      <c r="H19" s="5"/>
      <c r="I19" s="12">
        <v>34950</v>
      </c>
    </row>
    <row r="20" spans="1:9" ht="15" customHeight="1" x14ac:dyDescent="0.4">
      <c r="A20" s="124" t="s">
        <v>203</v>
      </c>
      <c r="B20" s="11"/>
      <c r="C20" s="11"/>
      <c r="D20" s="12"/>
      <c r="E20" s="12">
        <v>-213</v>
      </c>
      <c r="F20" s="5"/>
      <c r="G20" s="12">
        <v>-299</v>
      </c>
      <c r="H20" s="5"/>
      <c r="I20" s="12">
        <v>-67</v>
      </c>
    </row>
    <row r="21" spans="1:9" ht="15" customHeight="1" x14ac:dyDescent="0.4">
      <c r="A21" s="124"/>
      <c r="B21" s="11"/>
      <c r="C21" s="11"/>
      <c r="D21" s="12"/>
      <c r="E21" s="12"/>
      <c r="F21" s="5"/>
      <c r="G21" s="12"/>
      <c r="H21" s="5"/>
      <c r="I21" s="12"/>
    </row>
    <row r="22" spans="1:9" ht="27" customHeight="1" x14ac:dyDescent="0.4">
      <c r="A22" s="182" t="s">
        <v>137</v>
      </c>
      <c r="B22" s="182"/>
      <c r="C22" s="182"/>
      <c r="D22" s="182"/>
      <c r="E22" s="126">
        <f>SUM(E23:E28)</f>
        <v>532720</v>
      </c>
      <c r="F22" s="125"/>
      <c r="G22" s="126">
        <v>629716</v>
      </c>
      <c r="H22" s="5"/>
      <c r="I22" s="126">
        <v>810008</v>
      </c>
    </row>
    <row r="23" spans="1:9" ht="15" customHeight="1" x14ac:dyDescent="0.4">
      <c r="A23" s="124" t="s">
        <v>138</v>
      </c>
      <c r="B23" s="11"/>
      <c r="C23" s="11"/>
      <c r="D23" s="12"/>
      <c r="E23" s="12">
        <v>481152</v>
      </c>
      <c r="F23" s="5"/>
      <c r="G23" s="12">
        <v>610249</v>
      </c>
      <c r="H23" s="5"/>
      <c r="I23" s="12">
        <v>802714</v>
      </c>
    </row>
    <row r="24" spans="1:9" ht="15" customHeight="1" x14ac:dyDescent="0.4">
      <c r="A24" s="124" t="s">
        <v>209</v>
      </c>
      <c r="B24" s="11"/>
      <c r="C24" s="11"/>
      <c r="D24" s="16"/>
      <c r="E24" s="16">
        <v>32400</v>
      </c>
      <c r="F24" s="30"/>
      <c r="G24" s="16">
        <v>38533</v>
      </c>
      <c r="H24" s="5"/>
      <c r="I24" s="12"/>
    </row>
    <row r="25" spans="1:9" ht="15" customHeight="1" x14ac:dyDescent="0.4">
      <c r="A25" s="124" t="s">
        <v>206</v>
      </c>
      <c r="B25" s="11"/>
      <c r="C25" s="11"/>
      <c r="D25" s="12"/>
      <c r="E25" s="12">
        <v>11803</v>
      </c>
      <c r="F25" s="5"/>
      <c r="G25" s="12">
        <v>10634</v>
      </c>
      <c r="H25" s="5"/>
      <c r="I25" s="12">
        <v>10034</v>
      </c>
    </row>
    <row r="26" spans="1:9" ht="16" hidden="1" x14ac:dyDescent="0.4">
      <c r="A26" s="124" t="s">
        <v>139</v>
      </c>
      <c r="B26" s="11"/>
      <c r="C26" s="11"/>
      <c r="D26" s="12"/>
      <c r="E26" s="12">
        <v>0</v>
      </c>
      <c r="F26" s="5"/>
      <c r="G26" s="12">
        <v>0</v>
      </c>
      <c r="H26" s="5"/>
      <c r="I26" s="12">
        <v>0</v>
      </c>
    </row>
    <row r="27" spans="1:9" ht="15" customHeight="1" x14ac:dyDescent="0.4">
      <c r="A27" s="124" t="s">
        <v>207</v>
      </c>
      <c r="B27" s="11"/>
      <c r="C27" s="11"/>
      <c r="D27" s="12"/>
      <c r="E27" s="12">
        <v>4053</v>
      </c>
      <c r="F27" s="5"/>
      <c r="G27" s="12">
        <v>3643</v>
      </c>
      <c r="H27" s="5"/>
      <c r="I27" s="12">
        <v>4165</v>
      </c>
    </row>
    <row r="28" spans="1:9" ht="15" customHeight="1" x14ac:dyDescent="0.4">
      <c r="A28" s="124" t="s">
        <v>208</v>
      </c>
      <c r="B28" s="11"/>
      <c r="C28" s="11"/>
      <c r="D28" s="12"/>
      <c r="E28" s="12">
        <v>3312</v>
      </c>
      <c r="F28" s="5"/>
      <c r="G28" s="12">
        <v>5190</v>
      </c>
      <c r="H28" s="5"/>
      <c r="I28" s="12">
        <v>-6905</v>
      </c>
    </row>
    <row r="29" spans="1:9" ht="15" customHeight="1" x14ac:dyDescent="0.4">
      <c r="A29" s="127"/>
      <c r="B29" s="11"/>
      <c r="C29" s="11"/>
      <c r="D29" s="12"/>
      <c r="E29" s="12"/>
      <c r="F29" s="5"/>
      <c r="G29" s="12"/>
      <c r="H29" s="5"/>
      <c r="I29" s="16"/>
    </row>
    <row r="30" spans="1:9" ht="15" customHeight="1" x14ac:dyDescent="0.4">
      <c r="A30" s="9" t="s">
        <v>140</v>
      </c>
      <c r="B30" s="11"/>
      <c r="C30" s="11"/>
      <c r="D30" s="12"/>
      <c r="E30" s="98">
        <f>E13-E22</f>
        <v>366734</v>
      </c>
      <c r="F30" s="123"/>
      <c r="G30" s="98">
        <v>186757</v>
      </c>
      <c r="H30" s="5"/>
      <c r="I30" s="98">
        <v>118676</v>
      </c>
    </row>
    <row r="31" spans="1:9" ht="15" customHeight="1" x14ac:dyDescent="0.4">
      <c r="A31" s="9"/>
      <c r="B31" s="11"/>
      <c r="C31" s="11"/>
      <c r="D31" s="12"/>
      <c r="E31" s="12"/>
      <c r="F31" s="5"/>
      <c r="G31" s="12"/>
      <c r="H31" s="5"/>
      <c r="I31" s="16"/>
    </row>
    <row r="32" spans="1:9" ht="15" customHeight="1" x14ac:dyDescent="0.4">
      <c r="A32" s="9" t="s">
        <v>141</v>
      </c>
      <c r="B32" s="11"/>
      <c r="C32" s="11"/>
      <c r="D32" s="12"/>
      <c r="E32" s="98">
        <f>SUM(E33:E34)</f>
        <v>27795</v>
      </c>
      <c r="F32" s="123"/>
      <c r="G32" s="98">
        <v>25712</v>
      </c>
      <c r="H32" s="5"/>
      <c r="I32" s="98">
        <v>23770</v>
      </c>
    </row>
    <row r="33" spans="1:9" ht="15" customHeight="1" x14ac:dyDescent="0.4">
      <c r="A33" s="124" t="s">
        <v>213</v>
      </c>
      <c r="B33" s="11"/>
      <c r="C33" s="11"/>
      <c r="D33" s="12"/>
      <c r="E33" s="12">
        <v>27795</v>
      </c>
      <c r="F33" s="5"/>
      <c r="G33" s="12">
        <v>25712</v>
      </c>
      <c r="H33" s="5"/>
      <c r="I33" s="12">
        <v>23770</v>
      </c>
    </row>
    <row r="34" spans="1:9" ht="15" customHeight="1" x14ac:dyDescent="0.4">
      <c r="A34" s="124"/>
      <c r="B34" s="11"/>
      <c r="C34" s="11"/>
      <c r="D34" s="12"/>
      <c r="E34" s="12"/>
      <c r="F34" s="5"/>
      <c r="G34" s="12"/>
      <c r="H34" s="5"/>
      <c r="I34" s="16"/>
    </row>
    <row r="35" spans="1:9" ht="15" customHeight="1" x14ac:dyDescent="0.4">
      <c r="A35" s="9" t="s">
        <v>142</v>
      </c>
      <c r="B35" s="11"/>
      <c r="C35" s="11"/>
      <c r="D35" s="12"/>
      <c r="E35" s="98">
        <f>E30-E32</f>
        <v>338939</v>
      </c>
      <c r="F35" s="123"/>
      <c r="G35" s="98">
        <v>161045</v>
      </c>
      <c r="H35" s="5"/>
      <c r="I35" s="98">
        <v>94906</v>
      </c>
    </row>
    <row r="36" spans="1:9" ht="15" customHeight="1" x14ac:dyDescent="0.4">
      <c r="A36" s="9"/>
      <c r="B36" s="11"/>
      <c r="C36" s="11"/>
      <c r="D36" s="12"/>
      <c r="E36" s="12"/>
      <c r="F36" s="5"/>
      <c r="G36" s="12"/>
      <c r="H36" s="5"/>
      <c r="I36" s="16"/>
    </row>
    <row r="37" spans="1:9" ht="15" customHeight="1" x14ac:dyDescent="0.4">
      <c r="A37" s="9" t="s">
        <v>143</v>
      </c>
      <c r="B37" s="11"/>
      <c r="C37" s="11"/>
      <c r="D37" s="12"/>
      <c r="E37" s="98">
        <f>SUM(E38:E39)</f>
        <v>16911</v>
      </c>
      <c r="F37" s="123"/>
      <c r="G37" s="98">
        <v>19739</v>
      </c>
      <c r="H37" s="5"/>
      <c r="I37" s="98">
        <v>20057</v>
      </c>
    </row>
    <row r="38" spans="1:9" ht="15" customHeight="1" x14ac:dyDescent="0.4">
      <c r="A38" s="124" t="s">
        <v>144</v>
      </c>
      <c r="B38" s="11"/>
      <c r="C38" s="11"/>
      <c r="D38" s="12"/>
      <c r="E38" s="12">
        <v>16911</v>
      </c>
      <c r="F38" s="5"/>
      <c r="G38" s="12">
        <v>19739</v>
      </c>
      <c r="H38" s="5"/>
      <c r="I38" s="12">
        <v>20057</v>
      </c>
    </row>
    <row r="39" spans="1:9" ht="15" hidden="1" customHeight="1" x14ac:dyDescent="0.4">
      <c r="A39" s="124" t="s">
        <v>145</v>
      </c>
      <c r="B39" s="11"/>
      <c r="C39" s="11"/>
      <c r="D39" s="12"/>
      <c r="E39" s="12">
        <v>0</v>
      </c>
      <c r="F39" s="5"/>
      <c r="G39" s="12">
        <v>0</v>
      </c>
      <c r="H39" s="5"/>
      <c r="I39" s="12">
        <v>0</v>
      </c>
    </row>
    <row r="40" spans="1:9" ht="15" customHeight="1" x14ac:dyDescent="0.4">
      <c r="A40" s="124"/>
      <c r="B40" s="11"/>
      <c r="C40" s="11"/>
      <c r="D40" s="12"/>
      <c r="E40" s="12"/>
      <c r="F40" s="5"/>
      <c r="G40" s="12"/>
      <c r="H40" s="5"/>
      <c r="I40" s="16"/>
    </row>
    <row r="41" spans="1:9" ht="15" customHeight="1" thickBot="1" x14ac:dyDescent="0.45">
      <c r="A41" s="9" t="s">
        <v>146</v>
      </c>
      <c r="B41" s="11"/>
      <c r="C41" s="11"/>
      <c r="D41" s="15"/>
      <c r="E41" s="128">
        <f>E35+E37</f>
        <v>355850</v>
      </c>
      <c r="F41" s="123"/>
      <c r="G41" s="128">
        <v>180784</v>
      </c>
      <c r="H41" s="5"/>
      <c r="I41" s="128">
        <v>114963</v>
      </c>
    </row>
    <row r="42" spans="1:9" ht="15" customHeight="1" thickTop="1" x14ac:dyDescent="0.4">
      <c r="A42" s="9"/>
      <c r="B42" s="11"/>
      <c r="C42" s="11"/>
      <c r="D42" s="12"/>
      <c r="E42" s="12"/>
      <c r="F42" s="5"/>
      <c r="G42" s="12"/>
      <c r="H42" s="5"/>
      <c r="I42" s="16"/>
    </row>
    <row r="43" spans="1:9" ht="15" customHeight="1" thickBot="1" x14ac:dyDescent="0.45">
      <c r="A43" s="9" t="s">
        <v>147</v>
      </c>
      <c r="B43" s="11"/>
      <c r="C43" s="11"/>
      <c r="D43" s="12"/>
      <c r="E43" s="128">
        <f>E45+E50+E55+E60</f>
        <v>355850</v>
      </c>
      <c r="F43" s="123"/>
      <c r="G43" s="128">
        <v>180784</v>
      </c>
      <c r="H43" s="5"/>
      <c r="I43" s="128">
        <v>114963</v>
      </c>
    </row>
    <row r="44" spans="1:9" ht="15" customHeight="1" thickTop="1" x14ac:dyDescent="0.4">
      <c r="A44" s="9"/>
      <c r="B44" s="11"/>
      <c r="C44" s="11"/>
      <c r="D44" s="12"/>
      <c r="E44" s="12"/>
      <c r="F44" s="5"/>
      <c r="G44" s="12"/>
      <c r="H44" s="5"/>
      <c r="I44" s="16"/>
    </row>
    <row r="45" spans="1:9" ht="15" customHeight="1" x14ac:dyDescent="0.4">
      <c r="A45" s="124" t="s">
        <v>148</v>
      </c>
      <c r="B45" s="11"/>
      <c r="C45" s="11"/>
      <c r="D45" s="12"/>
      <c r="E45" s="24">
        <f>SUM(E46:E48)</f>
        <v>20384</v>
      </c>
      <c r="F45" s="5"/>
      <c r="G45" s="24">
        <v>19989</v>
      </c>
      <c r="H45" s="5"/>
      <c r="I45" s="24">
        <v>17437</v>
      </c>
    </row>
    <row r="46" spans="1:9" ht="15" customHeight="1" x14ac:dyDescent="0.4">
      <c r="A46" s="124" t="s">
        <v>149</v>
      </c>
      <c r="B46" s="11"/>
      <c r="C46" s="11"/>
      <c r="D46" s="12"/>
      <c r="E46" s="12">
        <v>15572</v>
      </c>
      <c r="F46" s="5"/>
      <c r="G46" s="12">
        <v>15675</v>
      </c>
      <c r="H46" s="5"/>
      <c r="I46" s="12">
        <v>13675</v>
      </c>
    </row>
    <row r="47" spans="1:9" ht="15" customHeight="1" x14ac:dyDescent="0.4">
      <c r="A47" s="124" t="s">
        <v>150</v>
      </c>
      <c r="B47" s="11"/>
      <c r="C47" s="11"/>
      <c r="D47" s="12"/>
      <c r="E47" s="12">
        <v>3754</v>
      </c>
      <c r="F47" s="5"/>
      <c r="G47" s="12">
        <v>3375</v>
      </c>
      <c r="H47" s="5"/>
      <c r="I47" s="12">
        <v>2930</v>
      </c>
    </row>
    <row r="48" spans="1:9" ht="15" customHeight="1" x14ac:dyDescent="0.4">
      <c r="A48" s="124" t="s">
        <v>151</v>
      </c>
      <c r="B48" s="11"/>
      <c r="C48" s="11"/>
      <c r="D48" s="12"/>
      <c r="E48" s="12">
        <v>1058</v>
      </c>
      <c r="F48" s="5"/>
      <c r="G48" s="12">
        <v>939</v>
      </c>
      <c r="H48" s="5"/>
      <c r="I48" s="12">
        <v>832</v>
      </c>
    </row>
    <row r="49" spans="1:9" ht="15" customHeight="1" x14ac:dyDescent="0.4">
      <c r="A49" s="124"/>
      <c r="B49" s="11"/>
      <c r="C49" s="11"/>
      <c r="D49" s="12"/>
      <c r="E49" s="12"/>
      <c r="F49" s="5"/>
      <c r="G49" s="12"/>
      <c r="H49" s="5"/>
      <c r="I49" s="16"/>
    </row>
    <row r="50" spans="1:9" ht="15" customHeight="1" x14ac:dyDescent="0.4">
      <c r="A50" s="124" t="s">
        <v>152</v>
      </c>
      <c r="B50" s="11"/>
      <c r="C50" s="11"/>
      <c r="D50" s="12"/>
      <c r="E50" s="24">
        <f>SUM(E51:E53)</f>
        <v>237497</v>
      </c>
      <c r="F50" s="5"/>
      <c r="G50" s="24">
        <v>62278</v>
      </c>
      <c r="H50" s="5"/>
      <c r="I50" s="24">
        <v>25358</v>
      </c>
    </row>
    <row r="51" spans="1:9" ht="15" customHeight="1" x14ac:dyDescent="0.4">
      <c r="A51" s="124" t="s">
        <v>153</v>
      </c>
      <c r="B51" s="11"/>
      <c r="C51" s="11"/>
      <c r="D51" s="12"/>
      <c r="E51" s="12">
        <v>70512</v>
      </c>
      <c r="F51" s="5"/>
      <c r="G51" s="12">
        <v>58779</v>
      </c>
      <c r="H51" s="5"/>
      <c r="I51" s="12">
        <v>22031</v>
      </c>
    </row>
    <row r="52" spans="1:9" ht="15" customHeight="1" x14ac:dyDescent="0.4">
      <c r="A52" s="124" t="s">
        <v>154</v>
      </c>
      <c r="B52" s="11"/>
      <c r="C52" s="11"/>
      <c r="D52" s="12"/>
      <c r="E52" s="12">
        <v>166850</v>
      </c>
      <c r="F52" s="5"/>
      <c r="G52" s="12">
        <v>2800</v>
      </c>
      <c r="H52" s="5"/>
      <c r="I52" s="12">
        <v>2229</v>
      </c>
    </row>
    <row r="53" spans="1:9" ht="15" customHeight="1" x14ac:dyDescent="0.4">
      <c r="A53" s="124" t="s">
        <v>155</v>
      </c>
      <c r="B53" s="11"/>
      <c r="C53" s="11"/>
      <c r="D53" s="12"/>
      <c r="E53" s="12">
        <v>135</v>
      </c>
      <c r="F53" s="5"/>
      <c r="G53" s="12">
        <v>699</v>
      </c>
      <c r="H53" s="5"/>
      <c r="I53" s="12">
        <v>1098</v>
      </c>
    </row>
    <row r="54" spans="1:9" ht="15" customHeight="1" x14ac:dyDescent="0.4">
      <c r="A54" s="124"/>
      <c r="B54" s="11"/>
      <c r="C54" s="11"/>
      <c r="D54" s="12"/>
      <c r="E54" s="12"/>
      <c r="F54" s="5"/>
      <c r="G54" s="12"/>
      <c r="H54" s="5"/>
      <c r="I54" s="16"/>
    </row>
    <row r="55" spans="1:9" ht="15" customHeight="1" x14ac:dyDescent="0.4">
      <c r="A55" s="124" t="s">
        <v>156</v>
      </c>
      <c r="B55" s="11"/>
      <c r="C55" s="11"/>
      <c r="D55" s="12"/>
      <c r="E55" s="24">
        <f>SUM(E56:E58)</f>
        <v>44133</v>
      </c>
      <c r="F55" s="5"/>
      <c r="G55" s="24">
        <v>8392</v>
      </c>
      <c r="H55" s="5"/>
      <c r="I55" s="24">
        <v>9252</v>
      </c>
    </row>
    <row r="56" spans="1:9" ht="15" customHeight="1" x14ac:dyDescent="0.4">
      <c r="A56" s="124" t="s">
        <v>157</v>
      </c>
      <c r="B56" s="11"/>
      <c r="C56" s="11"/>
      <c r="D56" s="12"/>
      <c r="E56" s="12">
        <v>1051</v>
      </c>
      <c r="F56" s="5"/>
      <c r="G56" s="12">
        <v>1299</v>
      </c>
      <c r="H56" s="5"/>
      <c r="I56" s="12">
        <v>2770</v>
      </c>
    </row>
    <row r="57" spans="1:9" ht="15" customHeight="1" x14ac:dyDescent="0.4">
      <c r="A57" s="124" t="s">
        <v>158</v>
      </c>
      <c r="B57" s="11"/>
      <c r="C57" s="11"/>
      <c r="D57" s="12"/>
      <c r="E57" s="12">
        <v>414</v>
      </c>
      <c r="F57" s="5"/>
      <c r="G57" s="12">
        <v>430</v>
      </c>
      <c r="H57" s="5"/>
      <c r="I57" s="12">
        <v>467</v>
      </c>
    </row>
    <row r="58" spans="1:9" ht="15" customHeight="1" x14ac:dyDescent="0.4">
      <c r="A58" s="124" t="s">
        <v>159</v>
      </c>
      <c r="B58" s="11"/>
      <c r="C58" s="11"/>
      <c r="D58" s="12"/>
      <c r="E58" s="12">
        <v>42668</v>
      </c>
      <c r="F58" s="5"/>
      <c r="G58" s="12">
        <v>6663</v>
      </c>
      <c r="H58" s="5"/>
      <c r="I58" s="12">
        <v>6015</v>
      </c>
    </row>
    <row r="59" spans="1:9" ht="15" customHeight="1" x14ac:dyDescent="0.4">
      <c r="A59" s="124"/>
      <c r="B59" s="11"/>
      <c r="C59" s="11"/>
      <c r="D59" s="12"/>
      <c r="E59" s="12"/>
      <c r="F59" s="5"/>
      <c r="G59" s="12"/>
      <c r="H59" s="5"/>
      <c r="I59" s="16"/>
    </row>
    <row r="60" spans="1:9" ht="15" customHeight="1" x14ac:dyDescent="0.4">
      <c r="A60" s="124" t="s">
        <v>160</v>
      </c>
      <c r="B60" s="11"/>
      <c r="C60" s="11"/>
      <c r="D60" s="12"/>
      <c r="E60" s="24">
        <f>SUM(E61:E64)</f>
        <v>53836</v>
      </c>
      <c r="F60" s="5"/>
      <c r="G60" s="24">
        <v>90125</v>
      </c>
      <c r="H60" s="5"/>
      <c r="I60" s="24">
        <v>62916</v>
      </c>
    </row>
    <row r="61" spans="1:9" ht="15" customHeight="1" x14ac:dyDescent="0.4">
      <c r="A61" s="124" t="s">
        <v>161</v>
      </c>
      <c r="B61" s="11"/>
      <c r="C61" s="11"/>
      <c r="D61" s="12"/>
      <c r="E61" s="12">
        <v>15463</v>
      </c>
      <c r="F61" s="5"/>
      <c r="G61" s="12">
        <v>15806</v>
      </c>
      <c r="H61" s="5"/>
      <c r="I61" s="12">
        <v>14228</v>
      </c>
    </row>
    <row r="62" spans="1:9" ht="15" customHeight="1" x14ac:dyDescent="0.4">
      <c r="A62" s="124" t="s">
        <v>162</v>
      </c>
      <c r="B62" s="11"/>
      <c r="C62" s="11"/>
      <c r="D62" s="12"/>
      <c r="E62" s="12">
        <v>25771</v>
      </c>
      <c r="F62" s="5"/>
      <c r="G62" s="12">
        <v>57296</v>
      </c>
      <c r="H62" s="5"/>
      <c r="I62" s="12">
        <v>34423</v>
      </c>
    </row>
    <row r="63" spans="1:9" ht="15" customHeight="1" x14ac:dyDescent="0.4">
      <c r="A63" s="124" t="s">
        <v>163</v>
      </c>
      <c r="B63" s="11"/>
      <c r="C63" s="11"/>
      <c r="D63" s="12"/>
      <c r="E63" s="12">
        <v>12602</v>
      </c>
      <c r="F63" s="5"/>
      <c r="G63" s="12">
        <v>17023</v>
      </c>
      <c r="H63" s="5"/>
      <c r="I63" s="12">
        <v>14265</v>
      </c>
    </row>
    <row r="64" spans="1:9" ht="15" hidden="1" customHeight="1" x14ac:dyDescent="0.4">
      <c r="A64" s="124" t="s">
        <v>164</v>
      </c>
      <c r="B64" s="11"/>
      <c r="C64" s="11"/>
      <c r="D64" s="12"/>
      <c r="E64" s="129">
        <v>0</v>
      </c>
      <c r="F64" s="5"/>
      <c r="G64" s="129">
        <v>0</v>
      </c>
      <c r="H64" s="5"/>
      <c r="I64" s="12">
        <v>0</v>
      </c>
    </row>
    <row r="65" spans="1:82" ht="15" customHeight="1" x14ac:dyDescent="0.4">
      <c r="A65" s="8"/>
      <c r="B65" s="11"/>
      <c r="C65" s="11"/>
      <c r="D65" s="12"/>
      <c r="E65" s="129"/>
      <c r="F65" s="5"/>
      <c r="G65" s="129"/>
      <c r="H65" s="5"/>
      <c r="I65" s="16"/>
    </row>
    <row r="66" spans="1:82" ht="15" customHeight="1" x14ac:dyDescent="0.4">
      <c r="A66" s="23" t="s">
        <v>199</v>
      </c>
      <c r="B66" s="23"/>
      <c r="C66" s="23"/>
      <c r="D66" s="24"/>
      <c r="E66" s="24"/>
      <c r="F66" s="7"/>
      <c r="G66" s="24"/>
      <c r="H66" s="7"/>
      <c r="I66" s="36"/>
    </row>
    <row r="67" spans="1:82" ht="15" hidden="1" customHeight="1" x14ac:dyDescent="0.4">
      <c r="A67" s="11"/>
      <c r="B67" s="11"/>
      <c r="C67" s="11"/>
      <c r="D67" s="12"/>
      <c r="E67" s="12"/>
      <c r="F67" s="5"/>
      <c r="G67" s="12"/>
      <c r="H67" s="5"/>
      <c r="I67" s="16"/>
    </row>
    <row r="68" spans="1:82" s="130" customFormat="1" ht="15" hidden="1" customHeight="1" x14ac:dyDescent="0.4">
      <c r="B68" s="131"/>
      <c r="C68" s="131"/>
      <c r="D68" s="132"/>
      <c r="E68" s="132">
        <f>E45+E50+E55+E60-E43</f>
        <v>0</v>
      </c>
      <c r="F68" s="133"/>
      <c r="G68" s="132">
        <f>G45+G50+G55+G60-G43</f>
        <v>0</v>
      </c>
      <c r="H68" s="133"/>
      <c r="I68" s="134">
        <f>I45+I50+I55+I60-I43</f>
        <v>0</v>
      </c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5"/>
      <c r="AV68" s="135"/>
      <c r="AW68" s="135"/>
      <c r="AX68" s="135"/>
      <c r="AY68" s="135"/>
      <c r="AZ68" s="135"/>
      <c r="BA68" s="135"/>
      <c r="BB68" s="135"/>
      <c r="BC68" s="135"/>
      <c r="BD68" s="135"/>
      <c r="BE68" s="135"/>
      <c r="BF68" s="135"/>
      <c r="BG68" s="135"/>
      <c r="BH68" s="135"/>
      <c r="BI68" s="135"/>
      <c r="BJ68" s="135"/>
      <c r="BK68" s="135"/>
      <c r="BL68" s="135"/>
      <c r="BM68" s="135"/>
      <c r="BN68" s="135"/>
      <c r="BO68" s="135"/>
      <c r="BP68" s="135"/>
      <c r="BQ68" s="135"/>
      <c r="BR68" s="135"/>
      <c r="BS68" s="135"/>
      <c r="BT68" s="135"/>
      <c r="BU68" s="135"/>
      <c r="BV68" s="135"/>
      <c r="BW68" s="135"/>
      <c r="BX68" s="135"/>
      <c r="BY68" s="135"/>
      <c r="BZ68" s="135"/>
      <c r="CA68" s="135"/>
      <c r="CB68" s="135"/>
      <c r="CC68" s="135"/>
      <c r="CD68" s="135"/>
    </row>
    <row r="69" spans="1:82" s="130" customFormat="1" ht="15" hidden="1" customHeight="1" x14ac:dyDescent="0.4">
      <c r="B69" s="131"/>
      <c r="C69" s="131"/>
      <c r="D69" s="132"/>
      <c r="E69" s="132"/>
      <c r="F69" s="133"/>
      <c r="G69" s="132"/>
      <c r="H69" s="133"/>
      <c r="I69" s="134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5"/>
      <c r="AV69" s="135"/>
      <c r="AW69" s="135"/>
      <c r="AX69" s="135"/>
      <c r="AY69" s="135"/>
      <c r="AZ69" s="135"/>
      <c r="BA69" s="135"/>
      <c r="BB69" s="135"/>
      <c r="BC69" s="135"/>
      <c r="BD69" s="135"/>
      <c r="BE69" s="135"/>
      <c r="BF69" s="135"/>
      <c r="BG69" s="135"/>
      <c r="BH69" s="135"/>
      <c r="BI69" s="135"/>
      <c r="BJ69" s="135"/>
      <c r="BK69" s="135"/>
      <c r="BL69" s="135"/>
      <c r="BM69" s="135"/>
      <c r="BN69" s="135"/>
      <c r="BO69" s="135"/>
      <c r="BP69" s="135"/>
      <c r="BQ69" s="135"/>
      <c r="BR69" s="135"/>
      <c r="BS69" s="135"/>
      <c r="BT69" s="135"/>
      <c r="BU69" s="135"/>
      <c r="BV69" s="135"/>
      <c r="BW69" s="135"/>
      <c r="BX69" s="135"/>
      <c r="BY69" s="135"/>
      <c r="BZ69" s="135"/>
      <c r="CA69" s="135"/>
      <c r="CB69" s="135"/>
      <c r="CC69" s="135"/>
      <c r="CD69" s="135"/>
    </row>
    <row r="70" spans="1:82" s="130" customFormat="1" ht="15" hidden="1" customHeight="1" x14ac:dyDescent="0.4">
      <c r="B70" s="131"/>
      <c r="C70" s="131"/>
      <c r="D70" s="132"/>
      <c r="E70" s="132"/>
      <c r="F70" s="133"/>
      <c r="G70" s="132"/>
      <c r="H70" s="133"/>
      <c r="I70" s="134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5"/>
      <c r="AV70" s="135"/>
      <c r="AW70" s="135"/>
      <c r="AX70" s="135"/>
      <c r="AY70" s="135"/>
      <c r="AZ70" s="135"/>
      <c r="BA70" s="135"/>
      <c r="BB70" s="135"/>
      <c r="BC70" s="135"/>
      <c r="BD70" s="135"/>
      <c r="BE70" s="135"/>
      <c r="BF70" s="135"/>
      <c r="BG70" s="135"/>
      <c r="BH70" s="135"/>
      <c r="BI70" s="135"/>
      <c r="BJ70" s="135"/>
      <c r="BK70" s="135"/>
      <c r="BL70" s="135"/>
      <c r="BM70" s="135"/>
      <c r="BN70" s="135"/>
      <c r="BO70" s="135"/>
      <c r="BP70" s="135"/>
      <c r="BQ70" s="135"/>
      <c r="BR70" s="135"/>
      <c r="BS70" s="135"/>
      <c r="BT70" s="135"/>
      <c r="BU70" s="135"/>
      <c r="BV70" s="135"/>
      <c r="BW70" s="135"/>
      <c r="BX70" s="135"/>
      <c r="BY70" s="135"/>
      <c r="BZ70" s="135"/>
      <c r="CA70" s="135"/>
      <c r="CB70" s="135"/>
      <c r="CC70" s="135"/>
      <c r="CD70" s="135"/>
    </row>
    <row r="71" spans="1:82" s="130" customFormat="1" ht="15" hidden="1" customHeight="1" x14ac:dyDescent="0.4">
      <c r="B71" s="131"/>
      <c r="C71" s="131"/>
      <c r="D71" s="132"/>
      <c r="E71" s="132"/>
      <c r="F71" s="133"/>
      <c r="G71" s="132"/>
      <c r="H71" s="133"/>
      <c r="I71" s="134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5"/>
      <c r="AV71" s="135"/>
      <c r="AW71" s="135"/>
      <c r="AX71" s="135"/>
      <c r="AY71" s="135"/>
      <c r="AZ71" s="135"/>
      <c r="BA71" s="135"/>
      <c r="BB71" s="135"/>
      <c r="BC71" s="135"/>
      <c r="BD71" s="135"/>
      <c r="BE71" s="135"/>
      <c r="BF71" s="135"/>
      <c r="BG71" s="135"/>
      <c r="BH71" s="135"/>
      <c r="BI71" s="135"/>
      <c r="BJ71" s="135"/>
      <c r="BK71" s="135"/>
      <c r="BL71" s="135"/>
      <c r="BM71" s="135"/>
      <c r="BN71" s="135"/>
      <c r="BO71" s="135"/>
      <c r="BP71" s="135"/>
      <c r="BQ71" s="135"/>
      <c r="BR71" s="135"/>
      <c r="BS71" s="135"/>
      <c r="BT71" s="135"/>
      <c r="BU71" s="135"/>
      <c r="BV71" s="135"/>
      <c r="BW71" s="135"/>
      <c r="BX71" s="135"/>
      <c r="BY71" s="135"/>
      <c r="BZ71" s="135"/>
      <c r="CA71" s="135"/>
      <c r="CB71" s="135"/>
      <c r="CC71" s="135"/>
      <c r="CD71" s="135"/>
    </row>
    <row r="72" spans="1:82" s="130" customFormat="1" ht="15" customHeight="1" x14ac:dyDescent="0.4">
      <c r="B72" s="131"/>
      <c r="C72" s="131"/>
      <c r="D72" s="132"/>
      <c r="E72" s="132"/>
      <c r="F72" s="133"/>
      <c r="G72" s="132"/>
      <c r="H72" s="133"/>
      <c r="I72" s="134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5"/>
      <c r="AV72" s="135"/>
      <c r="AW72" s="135"/>
      <c r="AX72" s="135"/>
      <c r="AY72" s="135"/>
      <c r="AZ72" s="135"/>
      <c r="BA72" s="135"/>
      <c r="BB72" s="135"/>
      <c r="BC72" s="135"/>
      <c r="BD72" s="135"/>
      <c r="BE72" s="135"/>
      <c r="BF72" s="135"/>
      <c r="BG72" s="135"/>
      <c r="BH72" s="135"/>
      <c r="BI72" s="135"/>
      <c r="BJ72" s="135"/>
      <c r="BK72" s="135"/>
      <c r="BL72" s="135"/>
      <c r="BM72" s="135"/>
      <c r="BN72" s="135"/>
      <c r="BO72" s="135"/>
      <c r="BP72" s="135"/>
      <c r="BQ72" s="135"/>
      <c r="BR72" s="135"/>
      <c r="BS72" s="135"/>
      <c r="BT72" s="135"/>
      <c r="BU72" s="135"/>
      <c r="BV72" s="135"/>
      <c r="BW72" s="135"/>
      <c r="BX72" s="135"/>
      <c r="BY72" s="135"/>
      <c r="BZ72" s="135"/>
      <c r="CA72" s="135"/>
      <c r="CB72" s="135"/>
      <c r="CC72" s="135"/>
      <c r="CD72" s="135"/>
    </row>
    <row r="73" spans="1:82" s="130" customFormat="1" ht="15" customHeight="1" x14ac:dyDescent="0.4">
      <c r="B73" s="131"/>
      <c r="C73" s="131"/>
      <c r="D73" s="132"/>
      <c r="E73" s="132"/>
      <c r="F73" s="133"/>
      <c r="G73" s="132"/>
      <c r="H73" s="133"/>
      <c r="I73" s="134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5"/>
      <c r="AV73" s="135"/>
      <c r="AW73" s="135"/>
      <c r="AX73" s="135"/>
      <c r="AY73" s="135"/>
      <c r="AZ73" s="135"/>
      <c r="BA73" s="135"/>
      <c r="BB73" s="135"/>
      <c r="BC73" s="135"/>
      <c r="BD73" s="135"/>
      <c r="BE73" s="135"/>
      <c r="BF73" s="135"/>
      <c r="BG73" s="135"/>
      <c r="BH73" s="135"/>
      <c r="BI73" s="135"/>
      <c r="BJ73" s="135"/>
      <c r="BK73" s="135"/>
      <c r="BL73" s="135"/>
      <c r="BM73" s="135"/>
      <c r="BN73" s="135"/>
      <c r="BO73" s="135"/>
      <c r="BP73" s="135"/>
      <c r="BQ73" s="135"/>
      <c r="BR73" s="135"/>
      <c r="BS73" s="135"/>
      <c r="BT73" s="135"/>
      <c r="BU73" s="135"/>
      <c r="BV73" s="135"/>
      <c r="BW73" s="135"/>
      <c r="BX73" s="135"/>
      <c r="BY73" s="135"/>
      <c r="BZ73" s="135"/>
      <c r="CA73" s="135"/>
      <c r="CB73" s="135"/>
      <c r="CC73" s="135"/>
      <c r="CD73" s="135"/>
    </row>
    <row r="75" spans="1:82" ht="15" customHeight="1" x14ac:dyDescent="0.45">
      <c r="B75" s="144" t="s">
        <v>171</v>
      </c>
      <c r="C75" s="20"/>
      <c r="D75" s="149"/>
      <c r="E75" s="144" t="s">
        <v>165</v>
      </c>
      <c r="F75" s="144"/>
      <c r="G75" s="144"/>
      <c r="I75" s="144"/>
      <c r="J75" s="20"/>
      <c r="K75" s="20"/>
      <c r="L75" s="20"/>
      <c r="M75" s="1"/>
      <c r="N75" s="20"/>
      <c r="O75" s="1"/>
    </row>
    <row r="76" spans="1:82" ht="15" customHeight="1" x14ac:dyDescent="0.45">
      <c r="B76" s="144" t="s">
        <v>211</v>
      </c>
      <c r="C76" s="20"/>
      <c r="D76" s="149"/>
      <c r="E76" s="144" t="s">
        <v>166</v>
      </c>
      <c r="F76" s="144"/>
      <c r="G76" s="144"/>
      <c r="I76" s="144"/>
      <c r="J76" s="20"/>
      <c r="K76" s="20"/>
      <c r="L76" s="20"/>
      <c r="M76" s="1"/>
      <c r="N76" s="20"/>
      <c r="O76" s="1"/>
    </row>
    <row r="77" spans="1:82" ht="15" customHeight="1" x14ac:dyDescent="0.45">
      <c r="B77" s="144"/>
      <c r="C77" s="20"/>
      <c r="D77" s="149"/>
      <c r="E77" s="144"/>
      <c r="F77" s="144"/>
      <c r="G77" s="144"/>
      <c r="I77" s="144"/>
      <c r="J77" s="20"/>
      <c r="K77" s="20"/>
      <c r="L77" s="20"/>
      <c r="M77" s="1"/>
      <c r="N77" s="20"/>
      <c r="O77" s="1"/>
    </row>
    <row r="78" spans="1:82" ht="15" hidden="1" customHeight="1" x14ac:dyDescent="0.45">
      <c r="B78" s="144"/>
      <c r="C78" s="20"/>
      <c r="D78" s="149"/>
      <c r="E78" s="144"/>
      <c r="F78" s="144"/>
      <c r="G78" s="144"/>
      <c r="I78" s="144"/>
      <c r="J78" s="20"/>
      <c r="K78" s="20"/>
      <c r="L78" s="20"/>
      <c r="M78" s="1"/>
      <c r="N78" s="20"/>
      <c r="O78" s="1"/>
    </row>
    <row r="79" spans="1:82" ht="15" customHeight="1" x14ac:dyDescent="0.45">
      <c r="B79" s="144"/>
      <c r="C79" s="20"/>
      <c r="D79" s="149"/>
      <c r="E79" s="144"/>
      <c r="F79" s="144"/>
      <c r="G79" s="144"/>
      <c r="I79" s="144"/>
      <c r="J79" s="20"/>
      <c r="K79" s="20"/>
      <c r="L79" s="20"/>
      <c r="M79" s="1"/>
      <c r="N79" s="20"/>
      <c r="O79" s="1"/>
    </row>
    <row r="80" spans="1:82" ht="15" customHeight="1" x14ac:dyDescent="0.45">
      <c r="B80" s="144" t="s">
        <v>167</v>
      </c>
      <c r="C80" s="20"/>
      <c r="D80" s="149"/>
      <c r="E80" s="144" t="s">
        <v>168</v>
      </c>
      <c r="F80" s="144"/>
      <c r="G80" s="144"/>
      <c r="I80" s="144"/>
      <c r="J80" s="20"/>
      <c r="K80" s="20"/>
      <c r="L80" s="20"/>
      <c r="M80" s="1"/>
      <c r="N80" s="26"/>
      <c r="O80" s="1"/>
    </row>
    <row r="81" spans="2:15" ht="15" customHeight="1" x14ac:dyDescent="0.45">
      <c r="B81" s="144" t="s">
        <v>169</v>
      </c>
      <c r="C81" s="20"/>
      <c r="D81" s="149"/>
      <c r="E81" s="144" t="s">
        <v>170</v>
      </c>
      <c r="F81" s="144"/>
      <c r="G81" s="144"/>
      <c r="I81" s="144"/>
      <c r="J81" s="20"/>
      <c r="K81" s="30"/>
      <c r="L81" s="20"/>
      <c r="M81" s="1"/>
      <c r="N81" s="20"/>
      <c r="O81" s="1"/>
    </row>
    <row r="83" spans="2:15" ht="15" customHeight="1" x14ac:dyDescent="0.4">
      <c r="B83" s="140"/>
    </row>
    <row r="84" spans="2:15" ht="15" customHeight="1" x14ac:dyDescent="0.4">
      <c r="B84" s="140"/>
    </row>
    <row r="85" spans="2:15" ht="15" customHeight="1" x14ac:dyDescent="0.4">
      <c r="B85" s="140"/>
    </row>
    <row r="86" spans="2:15" ht="15" customHeight="1" x14ac:dyDescent="0.4">
      <c r="B86" s="141"/>
      <c r="I86" s="142"/>
    </row>
  </sheetData>
  <mergeCells count="8">
    <mergeCell ref="A22:D22"/>
    <mergeCell ref="A6:I6"/>
    <mergeCell ref="A7:I7"/>
    <mergeCell ref="A8:I8"/>
    <mergeCell ref="D11:D12"/>
    <mergeCell ref="G11:G12"/>
    <mergeCell ref="I11:I12"/>
    <mergeCell ref="E11:E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  <headerFooter>
    <oddFooter>&amp;R6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BALANÇO</vt:lpstr>
      <vt:lpstr>DRE</vt:lpstr>
      <vt:lpstr>DRA</vt:lpstr>
      <vt:lpstr>DMPL</vt:lpstr>
      <vt:lpstr>DFC</vt:lpstr>
      <vt:lpstr>DVA</vt:lpstr>
      <vt:lpstr>BALANÇO!Area_de_impressao</vt:lpstr>
      <vt:lpstr>DMPL!Area_de_impressao</vt:lpstr>
      <vt:lpstr>DRE!Area_de_impressao</vt:lpstr>
      <vt:lpstr>DVA!Area_de_impressao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Avelino</dc:creator>
  <cp:lastModifiedBy>Mardônio Barbosa da Silva</cp:lastModifiedBy>
  <cp:lastPrinted>2025-03-12T17:54:54Z</cp:lastPrinted>
  <dcterms:created xsi:type="dcterms:W3CDTF">2023-02-01T11:15:40Z</dcterms:created>
  <dcterms:modified xsi:type="dcterms:W3CDTF">2025-03-12T17:55:50Z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424ba41-9c49-4fd6-b101-705d3b63fa8c_Enabled">
    <vt:lpwstr>true</vt:lpwstr>
  </property>
  <property fmtid="{D5CDD505-2E9C-101B-9397-08002B2CF9AE}" pid="3" name="MSIP_Label_e424ba41-9c49-4fd6-b101-705d3b63fa8c_SetDate">
    <vt:lpwstr>2025-03-12T17:54:26Z</vt:lpwstr>
  </property>
  <property fmtid="{D5CDD505-2E9C-101B-9397-08002B2CF9AE}" pid="4" name="MSIP_Label_e424ba41-9c49-4fd6-b101-705d3b63fa8c_Method">
    <vt:lpwstr>Standard</vt:lpwstr>
  </property>
  <property fmtid="{D5CDD505-2E9C-101B-9397-08002B2CF9AE}" pid="5" name="MSIP_Label_e424ba41-9c49-4fd6-b101-705d3b63fa8c_Name">
    <vt:lpwstr>Informação Pública</vt:lpwstr>
  </property>
  <property fmtid="{D5CDD505-2E9C-101B-9397-08002B2CF9AE}" pid="6" name="MSIP_Label_e424ba41-9c49-4fd6-b101-705d3b63fa8c_SiteId">
    <vt:lpwstr>2399ba22-d840-47d9-b59c-f59cb1700ea4</vt:lpwstr>
  </property>
  <property fmtid="{D5CDD505-2E9C-101B-9397-08002B2CF9AE}" pid="7" name="MSIP_Label_e424ba41-9c49-4fd6-b101-705d3b63fa8c_ActionId">
    <vt:lpwstr>5b5358b1-41ad-4b71-99c5-13b10a63baf6</vt:lpwstr>
  </property>
  <property fmtid="{D5CDD505-2E9C-101B-9397-08002B2CF9AE}" pid="8" name="MSIP_Label_e424ba41-9c49-4fd6-b101-705d3b63fa8c_ContentBits">
    <vt:lpwstr>0</vt:lpwstr>
  </property>
</Properties>
</file>